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codeName="EstaPasta_de_trabalho" defaultThemeVersion="124226"/>
  <mc:AlternateContent xmlns:mc="http://schemas.openxmlformats.org/markup-compatibility/2006">
    <mc:Choice Requires="x15">
      <x15ac:absPath xmlns:x15ac="http://schemas.microsoft.com/office/spreadsheetml/2010/11/ac" url="C:\Users\Davison\Downloads\"/>
    </mc:Choice>
  </mc:AlternateContent>
  <xr:revisionPtr revIDLastSave="0" documentId="13_ncr:1_{BA5F2F40-F1E1-4460-B6A5-59DBD42F37CD}" xr6:coauthVersionLast="45" xr6:coauthVersionMax="45" xr10:uidLastSave="{00000000-0000-0000-0000-000000000000}"/>
  <bookViews>
    <workbookView xWindow="-120" yWindow="-120" windowWidth="20730" windowHeight="11160" tabRatio="513" xr2:uid="{00000000-000D-0000-FFFF-FFFF00000000}"/>
  </bookViews>
  <sheets>
    <sheet name="STATUS_REPORT" sheetId="25" r:id="rId1"/>
    <sheet name="Feriados" sheetId="2" state="hidden" r:id="rId2"/>
    <sheet name="Base dados pizza" sheetId="31" state="hidden" r:id="rId3"/>
    <sheet name="LISTA DE RISCOS" sheetId="34" r:id="rId4"/>
    <sheet name="STATUS_HISTORICO" sheetId="35" state="hidden" r:id="rId5"/>
  </sheets>
  <externalReferences>
    <externalReference r:id="rId6"/>
  </externalReferences>
  <definedNames>
    <definedName name="_xlnm._FilterDatabase" localSheetId="3" hidden="1">'LISTA DE RISCOS'!$A$4:$Z$9</definedName>
    <definedName name="_xlnm._FilterDatabase" localSheetId="4" hidden="1">STATUS_HISTORICO!$A$1:$D$24</definedName>
    <definedName name="_xlnm._FilterDatabase" localSheetId="0" hidden="1">STATUS_REPORT!$C$18:$P$19</definedName>
    <definedName name="_xlnm.Print_Area" localSheetId="3">'LISTA DE RISCOS'!$A$1:$Z$29</definedName>
    <definedName name="_xlnm.Print_Area" localSheetId="0">STATUS_REPORT!$A$1:$Q$53</definedName>
    <definedName name="Risco_categ_1" localSheetId="3">[1]CONFIG!$A$2:$A$19</definedName>
    <definedName name="Risco_categ_1" localSheetId="4">[1]CONFIG!$A$2:$A$19</definedName>
    <definedName name="Risco_categ_1">[1]CONFIG!$A$2:$A$19</definedName>
    <definedName name="Risco_categ_2" localSheetId="3">[1]CONFIG!$B$2:$B$5</definedName>
    <definedName name="Risco_categ_2" localSheetId="4">[1]CONFIG!$B$2:$B$5</definedName>
    <definedName name="Risco_categ_2">[1]CONFIG!$B$2:$B$5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3" i="25" l="1"/>
  <c r="L42" i="25" l="1"/>
  <c r="I42" i="25"/>
  <c r="H42" i="25" s="1"/>
  <c r="L41" i="25"/>
  <c r="I41" i="25"/>
  <c r="H41" i="25" s="1"/>
  <c r="L40" i="25"/>
  <c r="I40" i="25"/>
  <c r="H40" i="25" s="1"/>
  <c r="L39" i="25"/>
  <c r="I39" i="25"/>
  <c r="H39" i="25" s="1"/>
  <c r="L38" i="25"/>
  <c r="I38" i="25"/>
  <c r="H38" i="25" s="1"/>
  <c r="L37" i="25"/>
  <c r="I37" i="25"/>
  <c r="H37" i="25" s="1"/>
  <c r="L36" i="25"/>
  <c r="I36" i="25"/>
  <c r="H36" i="25" s="1"/>
  <c r="L35" i="25"/>
  <c r="I35" i="25"/>
  <c r="H35" i="25" s="1"/>
  <c r="L34" i="25" l="1"/>
  <c r="I34" i="25"/>
  <c r="H34" i="25" s="1"/>
  <c r="L33" i="25"/>
  <c r="I33" i="25"/>
  <c r="H33" i="25" s="1"/>
  <c r="L32" i="25"/>
  <c r="I32" i="25"/>
  <c r="H32" i="25" s="1"/>
  <c r="L31" i="25"/>
  <c r="I31" i="25"/>
  <c r="H31" i="25" s="1"/>
  <c r="L30" i="25"/>
  <c r="I30" i="25"/>
  <c r="H30" i="25" s="1"/>
  <c r="L29" i="25"/>
  <c r="I29" i="25"/>
  <c r="H29" i="25" s="1"/>
  <c r="L28" i="25"/>
  <c r="I28" i="25"/>
  <c r="H28" i="25" s="1"/>
  <c r="L27" i="25"/>
  <c r="I27" i="25"/>
  <c r="H27" i="25" s="1"/>
  <c r="L26" i="25"/>
  <c r="I26" i="25"/>
  <c r="H26" i="25" s="1"/>
  <c r="L25" i="25"/>
  <c r="I25" i="25"/>
  <c r="H25" i="25" s="1"/>
  <c r="L24" i="25"/>
  <c r="I24" i="25"/>
  <c r="H24" i="25" s="1"/>
  <c r="L23" i="25"/>
  <c r="I23" i="25"/>
  <c r="H23" i="25" s="1"/>
  <c r="L22" i="25"/>
  <c r="I22" i="25"/>
  <c r="H22" i="25" s="1"/>
  <c r="L21" i="25"/>
  <c r="J21" i="25"/>
  <c r="I21" i="25"/>
  <c r="H21" i="25" s="1"/>
  <c r="L20" i="25"/>
  <c r="I20" i="25"/>
  <c r="H20" i="25" s="1"/>
  <c r="N21" i="25" l="1"/>
  <c r="T104" i="34"/>
  <c r="R104" i="34"/>
  <c r="P104" i="34"/>
  <c r="N104" i="34"/>
  <c r="L104" i="34"/>
  <c r="J104" i="34"/>
  <c r="I104" i="34"/>
  <c r="H104" i="34" s="1"/>
  <c r="G104" i="34" s="1"/>
  <c r="T103" i="34"/>
  <c r="R103" i="34"/>
  <c r="P103" i="34"/>
  <c r="N103" i="34"/>
  <c r="L103" i="34"/>
  <c r="J103" i="34"/>
  <c r="I103" i="34"/>
  <c r="T102" i="34"/>
  <c r="R102" i="34"/>
  <c r="P102" i="34"/>
  <c r="N102" i="34"/>
  <c r="U102" i="34" s="1"/>
  <c r="V102" i="34" s="1"/>
  <c r="L102" i="34"/>
  <c r="J102" i="34"/>
  <c r="I102" i="34"/>
  <c r="H102" i="34" s="1"/>
  <c r="G102" i="34" s="1"/>
  <c r="T101" i="34"/>
  <c r="R101" i="34"/>
  <c r="P101" i="34"/>
  <c r="N101" i="34"/>
  <c r="L101" i="34"/>
  <c r="J101" i="34"/>
  <c r="I101" i="34"/>
  <c r="T100" i="34"/>
  <c r="R100" i="34"/>
  <c r="P100" i="34"/>
  <c r="N100" i="34"/>
  <c r="L100" i="34"/>
  <c r="J100" i="34"/>
  <c r="I100" i="34"/>
  <c r="H100" i="34" s="1"/>
  <c r="G100" i="34" s="1"/>
  <c r="T99" i="34"/>
  <c r="R99" i="34"/>
  <c r="P99" i="34"/>
  <c r="N99" i="34"/>
  <c r="L99" i="34"/>
  <c r="J99" i="34"/>
  <c r="H99" i="34" s="1"/>
  <c r="G99" i="34" s="1"/>
  <c r="I99" i="34"/>
  <c r="T98" i="34"/>
  <c r="R98" i="34"/>
  <c r="P98" i="34"/>
  <c r="N98" i="34"/>
  <c r="L98" i="34"/>
  <c r="J98" i="34"/>
  <c r="I98" i="34"/>
  <c r="H98" i="34" s="1"/>
  <c r="G98" i="34" s="1"/>
  <c r="T97" i="34"/>
  <c r="R97" i="34"/>
  <c r="P97" i="34"/>
  <c r="N97" i="34"/>
  <c r="U97" i="34" s="1"/>
  <c r="V97" i="34" s="1"/>
  <c r="L97" i="34"/>
  <c r="J97" i="34"/>
  <c r="I97" i="34"/>
  <c r="H97" i="34" s="1"/>
  <c r="G97" i="34" s="1"/>
  <c r="T96" i="34"/>
  <c r="R96" i="34"/>
  <c r="P96" i="34"/>
  <c r="N96" i="34"/>
  <c r="L96" i="34"/>
  <c r="J96" i="34"/>
  <c r="I96" i="34"/>
  <c r="H96" i="34"/>
  <c r="G96" i="34" s="1"/>
  <c r="T95" i="34"/>
  <c r="R95" i="34"/>
  <c r="P95" i="34"/>
  <c r="N95" i="34"/>
  <c r="L95" i="34"/>
  <c r="J95" i="34"/>
  <c r="H95" i="34" s="1"/>
  <c r="G95" i="34" s="1"/>
  <c r="I95" i="34"/>
  <c r="T94" i="34"/>
  <c r="R94" i="34"/>
  <c r="P94" i="34"/>
  <c r="N94" i="34"/>
  <c r="L94" i="34"/>
  <c r="J94" i="34"/>
  <c r="I94" i="34"/>
  <c r="T93" i="34"/>
  <c r="R93" i="34"/>
  <c r="P93" i="34"/>
  <c r="N93" i="34"/>
  <c r="L93" i="34"/>
  <c r="J93" i="34"/>
  <c r="I93" i="34"/>
  <c r="H93" i="34" s="1"/>
  <c r="G93" i="34" s="1"/>
  <c r="T92" i="34"/>
  <c r="R92" i="34"/>
  <c r="P92" i="34"/>
  <c r="N92" i="34"/>
  <c r="U92" i="34" s="1"/>
  <c r="L92" i="34"/>
  <c r="J92" i="34"/>
  <c r="I92" i="34"/>
  <c r="H92" i="34"/>
  <c r="G92" i="34" s="1"/>
  <c r="T91" i="34"/>
  <c r="R91" i="34"/>
  <c r="P91" i="34"/>
  <c r="N91" i="34"/>
  <c r="U91" i="34" s="1"/>
  <c r="L91" i="34"/>
  <c r="J91" i="34"/>
  <c r="I91" i="34"/>
  <c r="T90" i="34"/>
  <c r="R90" i="34"/>
  <c r="P90" i="34"/>
  <c r="N90" i="34"/>
  <c r="L90" i="34"/>
  <c r="J90" i="34"/>
  <c r="I90" i="34"/>
  <c r="T89" i="34"/>
  <c r="R89" i="34"/>
  <c r="P89" i="34"/>
  <c r="N89" i="34"/>
  <c r="L89" i="34"/>
  <c r="J89" i="34"/>
  <c r="I89" i="34"/>
  <c r="T88" i="34"/>
  <c r="R88" i="34"/>
  <c r="P88" i="34"/>
  <c r="N88" i="34"/>
  <c r="L88" i="34"/>
  <c r="J88" i="34"/>
  <c r="I88" i="34"/>
  <c r="H88" i="34" s="1"/>
  <c r="G88" i="34" s="1"/>
  <c r="T87" i="34"/>
  <c r="R87" i="34"/>
  <c r="P87" i="34"/>
  <c r="N87" i="34"/>
  <c r="L87" i="34"/>
  <c r="J87" i="34"/>
  <c r="I87" i="34"/>
  <c r="T86" i="34"/>
  <c r="R86" i="34"/>
  <c r="P86" i="34"/>
  <c r="N86" i="34"/>
  <c r="U86" i="34" s="1"/>
  <c r="V86" i="34" s="1"/>
  <c r="L86" i="34"/>
  <c r="J86" i="34"/>
  <c r="I86" i="34"/>
  <c r="H86" i="34" s="1"/>
  <c r="G86" i="34" s="1"/>
  <c r="T85" i="34"/>
  <c r="R85" i="34"/>
  <c r="P85" i="34"/>
  <c r="N85" i="34"/>
  <c r="L85" i="34"/>
  <c r="J85" i="34"/>
  <c r="I85" i="34"/>
  <c r="T84" i="34"/>
  <c r="R84" i="34"/>
  <c r="P84" i="34"/>
  <c r="N84" i="34"/>
  <c r="L84" i="34"/>
  <c r="J84" i="34"/>
  <c r="I84" i="34"/>
  <c r="H84" i="34" s="1"/>
  <c r="G84" i="34" s="1"/>
  <c r="T83" i="34"/>
  <c r="R83" i="34"/>
  <c r="P83" i="34"/>
  <c r="N83" i="34"/>
  <c r="L83" i="34"/>
  <c r="J83" i="34"/>
  <c r="H83" i="34" s="1"/>
  <c r="G83" i="34" s="1"/>
  <c r="I83" i="34"/>
  <c r="T82" i="34"/>
  <c r="R82" i="34"/>
  <c r="P82" i="34"/>
  <c r="N82" i="34"/>
  <c r="L82" i="34"/>
  <c r="J82" i="34"/>
  <c r="I82" i="34"/>
  <c r="H82" i="34" s="1"/>
  <c r="G82" i="34" s="1"/>
  <c r="T81" i="34"/>
  <c r="R81" i="34"/>
  <c r="P81" i="34"/>
  <c r="N81" i="34"/>
  <c r="U81" i="34" s="1"/>
  <c r="V81" i="34" s="1"/>
  <c r="L81" i="34"/>
  <c r="J81" i="34"/>
  <c r="I81" i="34"/>
  <c r="H81" i="34" s="1"/>
  <c r="G81" i="34" s="1"/>
  <c r="T80" i="34"/>
  <c r="R80" i="34"/>
  <c r="P80" i="34"/>
  <c r="N80" i="34"/>
  <c r="L80" i="34"/>
  <c r="J80" i="34"/>
  <c r="I80" i="34"/>
  <c r="H80" i="34"/>
  <c r="G80" i="34" s="1"/>
  <c r="T79" i="34"/>
  <c r="R79" i="34"/>
  <c r="P79" i="34"/>
  <c r="N79" i="34"/>
  <c r="L79" i="34"/>
  <c r="J79" i="34"/>
  <c r="H79" i="34" s="1"/>
  <c r="G79" i="34" s="1"/>
  <c r="I79" i="34"/>
  <c r="T78" i="34"/>
  <c r="R78" i="34"/>
  <c r="P78" i="34"/>
  <c r="N78" i="34"/>
  <c r="L78" i="34"/>
  <c r="J78" i="34"/>
  <c r="I78" i="34"/>
  <c r="T77" i="34"/>
  <c r="R77" i="34"/>
  <c r="P77" i="34"/>
  <c r="N77" i="34"/>
  <c r="L77" i="34"/>
  <c r="J77" i="34"/>
  <c r="I77" i="34"/>
  <c r="H77" i="34" s="1"/>
  <c r="G77" i="34" s="1"/>
  <c r="T76" i="34"/>
  <c r="R76" i="34"/>
  <c r="P76" i="34"/>
  <c r="N76" i="34"/>
  <c r="U76" i="34" s="1"/>
  <c r="L76" i="34"/>
  <c r="J76" i="34"/>
  <c r="I76" i="34"/>
  <c r="H76" i="34"/>
  <c r="G76" i="34" s="1"/>
  <c r="T75" i="34"/>
  <c r="R75" i="34"/>
  <c r="P75" i="34"/>
  <c r="N75" i="34"/>
  <c r="U75" i="34" s="1"/>
  <c r="L75" i="34"/>
  <c r="J75" i="34"/>
  <c r="I75" i="34"/>
  <c r="T74" i="34"/>
  <c r="R74" i="34"/>
  <c r="P74" i="34"/>
  <c r="N74" i="34"/>
  <c r="L74" i="34"/>
  <c r="J74" i="34"/>
  <c r="I74" i="34"/>
  <c r="T73" i="34"/>
  <c r="R73" i="34"/>
  <c r="P73" i="34"/>
  <c r="N73" i="34"/>
  <c r="L73" i="34"/>
  <c r="J73" i="34"/>
  <c r="I73" i="34"/>
  <c r="T72" i="34"/>
  <c r="R72" i="34"/>
  <c r="P72" i="34"/>
  <c r="N72" i="34"/>
  <c r="L72" i="34"/>
  <c r="J72" i="34"/>
  <c r="I72" i="34"/>
  <c r="H72" i="34" s="1"/>
  <c r="G72" i="34" s="1"/>
  <c r="T71" i="34"/>
  <c r="R71" i="34"/>
  <c r="P71" i="34"/>
  <c r="N71" i="34"/>
  <c r="L71" i="34"/>
  <c r="J71" i="34"/>
  <c r="I71" i="34"/>
  <c r="T70" i="34"/>
  <c r="R70" i="34"/>
  <c r="P70" i="34"/>
  <c r="N70" i="34"/>
  <c r="U70" i="34" s="1"/>
  <c r="V70" i="34" s="1"/>
  <c r="L70" i="34"/>
  <c r="J70" i="34"/>
  <c r="I70" i="34"/>
  <c r="H70" i="34" s="1"/>
  <c r="G70" i="34" s="1"/>
  <c r="T69" i="34"/>
  <c r="R69" i="34"/>
  <c r="P69" i="34"/>
  <c r="N69" i="34"/>
  <c r="L69" i="34"/>
  <c r="J69" i="34"/>
  <c r="I69" i="34"/>
  <c r="T68" i="34"/>
  <c r="R68" i="34"/>
  <c r="P68" i="34"/>
  <c r="N68" i="34"/>
  <c r="L68" i="34"/>
  <c r="J68" i="34"/>
  <c r="I68" i="34"/>
  <c r="H68" i="34" s="1"/>
  <c r="G68" i="34" s="1"/>
  <c r="T67" i="34"/>
  <c r="R67" i="34"/>
  <c r="P67" i="34"/>
  <c r="N67" i="34"/>
  <c r="L67" i="34"/>
  <c r="J67" i="34"/>
  <c r="H67" i="34" s="1"/>
  <c r="G67" i="34" s="1"/>
  <c r="I67" i="34"/>
  <c r="T66" i="34"/>
  <c r="R66" i="34"/>
  <c r="P66" i="34"/>
  <c r="N66" i="34"/>
  <c r="L66" i="34"/>
  <c r="J66" i="34"/>
  <c r="I66" i="34"/>
  <c r="H66" i="34" s="1"/>
  <c r="G66" i="34" s="1"/>
  <c r="T65" i="34"/>
  <c r="R65" i="34"/>
  <c r="P65" i="34"/>
  <c r="N65" i="34"/>
  <c r="U65" i="34" s="1"/>
  <c r="V65" i="34" s="1"/>
  <c r="L65" i="34"/>
  <c r="J65" i="34"/>
  <c r="I65" i="34"/>
  <c r="H65" i="34" s="1"/>
  <c r="G65" i="34" s="1"/>
  <c r="T64" i="34"/>
  <c r="R64" i="34"/>
  <c r="P64" i="34"/>
  <c r="N64" i="34"/>
  <c r="L64" i="34"/>
  <c r="J64" i="34"/>
  <c r="I64" i="34"/>
  <c r="H64" i="34"/>
  <c r="G64" i="34" s="1"/>
  <c r="T63" i="34"/>
  <c r="R63" i="34"/>
  <c r="P63" i="34"/>
  <c r="N63" i="34"/>
  <c r="L63" i="34"/>
  <c r="J63" i="34"/>
  <c r="H63" i="34" s="1"/>
  <c r="G63" i="34" s="1"/>
  <c r="I63" i="34"/>
  <c r="T62" i="34"/>
  <c r="R62" i="34"/>
  <c r="P62" i="34"/>
  <c r="N62" i="34"/>
  <c r="L62" i="34"/>
  <c r="J62" i="34"/>
  <c r="I62" i="34"/>
  <c r="T61" i="34"/>
  <c r="R61" i="34"/>
  <c r="P61" i="34"/>
  <c r="N61" i="34"/>
  <c r="L61" i="34"/>
  <c r="J61" i="34"/>
  <c r="I61" i="34"/>
  <c r="H61" i="34" s="1"/>
  <c r="G61" i="34" s="1"/>
  <c r="T60" i="34"/>
  <c r="R60" i="34"/>
  <c r="P60" i="34"/>
  <c r="N60" i="34"/>
  <c r="U60" i="34" s="1"/>
  <c r="L60" i="34"/>
  <c r="J60" i="34"/>
  <c r="I60" i="34"/>
  <c r="H60" i="34"/>
  <c r="G60" i="34" s="1"/>
  <c r="T59" i="34"/>
  <c r="R59" i="34"/>
  <c r="P59" i="34"/>
  <c r="N59" i="34"/>
  <c r="U59" i="34" s="1"/>
  <c r="L59" i="34"/>
  <c r="J59" i="34"/>
  <c r="I59" i="34"/>
  <c r="T58" i="34"/>
  <c r="R58" i="34"/>
  <c r="P58" i="34"/>
  <c r="N58" i="34"/>
  <c r="L58" i="34"/>
  <c r="J58" i="34"/>
  <c r="I58" i="34"/>
  <c r="T57" i="34"/>
  <c r="R57" i="34"/>
  <c r="P57" i="34"/>
  <c r="N57" i="34"/>
  <c r="L57" i="34"/>
  <c r="J57" i="34"/>
  <c r="I57" i="34"/>
  <c r="T56" i="34"/>
  <c r="R56" i="34"/>
  <c r="P56" i="34"/>
  <c r="N56" i="34"/>
  <c r="L56" i="34"/>
  <c r="J56" i="34"/>
  <c r="I56" i="34"/>
  <c r="H56" i="34" s="1"/>
  <c r="G56" i="34" s="1"/>
  <c r="T55" i="34"/>
  <c r="R55" i="34"/>
  <c r="P55" i="34"/>
  <c r="N55" i="34"/>
  <c r="L55" i="34"/>
  <c r="J55" i="34"/>
  <c r="I55" i="34"/>
  <c r="T54" i="34"/>
  <c r="R54" i="34"/>
  <c r="P54" i="34"/>
  <c r="N54" i="34"/>
  <c r="U54" i="34" s="1"/>
  <c r="V54" i="34" s="1"/>
  <c r="L54" i="34"/>
  <c r="J54" i="34"/>
  <c r="I54" i="34"/>
  <c r="H54" i="34" s="1"/>
  <c r="G54" i="34" s="1"/>
  <c r="T53" i="34"/>
  <c r="R53" i="34"/>
  <c r="P53" i="34"/>
  <c r="N53" i="34"/>
  <c r="L53" i="34"/>
  <c r="J53" i="34"/>
  <c r="I53" i="34"/>
  <c r="T52" i="34"/>
  <c r="R52" i="34"/>
  <c r="P52" i="34"/>
  <c r="N52" i="34"/>
  <c r="L52" i="34"/>
  <c r="J52" i="34"/>
  <c r="I52" i="34"/>
  <c r="H52" i="34" s="1"/>
  <c r="G52" i="34" s="1"/>
  <c r="T51" i="34"/>
  <c r="R51" i="34"/>
  <c r="P51" i="34"/>
  <c r="N51" i="34"/>
  <c r="L51" i="34"/>
  <c r="J51" i="34"/>
  <c r="H51" i="34" s="1"/>
  <c r="G51" i="34" s="1"/>
  <c r="I51" i="34"/>
  <c r="T50" i="34"/>
  <c r="R50" i="34"/>
  <c r="P50" i="34"/>
  <c r="N50" i="34"/>
  <c r="L50" i="34"/>
  <c r="J50" i="34"/>
  <c r="I50" i="34"/>
  <c r="H50" i="34" s="1"/>
  <c r="G50" i="34" s="1"/>
  <c r="T49" i="34"/>
  <c r="R49" i="34"/>
  <c r="P49" i="34"/>
  <c r="N49" i="34"/>
  <c r="U49" i="34" s="1"/>
  <c r="V49" i="34" s="1"/>
  <c r="L49" i="34"/>
  <c r="J49" i="34"/>
  <c r="I49" i="34"/>
  <c r="H49" i="34" s="1"/>
  <c r="G49" i="34" s="1"/>
  <c r="T48" i="34"/>
  <c r="R48" i="34"/>
  <c r="P48" i="34"/>
  <c r="N48" i="34"/>
  <c r="L48" i="34"/>
  <c r="J48" i="34"/>
  <c r="I48" i="34"/>
  <c r="H48" i="34"/>
  <c r="G48" i="34" s="1"/>
  <c r="T47" i="34"/>
  <c r="R47" i="34"/>
  <c r="P47" i="34"/>
  <c r="N47" i="34"/>
  <c r="L47" i="34"/>
  <c r="J47" i="34"/>
  <c r="H47" i="34" s="1"/>
  <c r="G47" i="34" s="1"/>
  <c r="I47" i="34"/>
  <c r="T46" i="34"/>
  <c r="R46" i="34"/>
  <c r="P46" i="34"/>
  <c r="N46" i="34"/>
  <c r="L46" i="34"/>
  <c r="J46" i="34"/>
  <c r="I46" i="34"/>
  <c r="T45" i="34"/>
  <c r="R45" i="34"/>
  <c r="P45" i="34"/>
  <c r="N45" i="34"/>
  <c r="L45" i="34"/>
  <c r="J45" i="34"/>
  <c r="I45" i="34"/>
  <c r="H45" i="34" s="1"/>
  <c r="G45" i="34" s="1"/>
  <c r="T44" i="34"/>
  <c r="R44" i="34"/>
  <c r="P44" i="34"/>
  <c r="N44" i="34"/>
  <c r="U44" i="34" s="1"/>
  <c r="L44" i="34"/>
  <c r="J44" i="34"/>
  <c r="I44" i="34"/>
  <c r="H44" i="34"/>
  <c r="G44" i="34" s="1"/>
  <c r="T43" i="34"/>
  <c r="R43" i="34"/>
  <c r="P43" i="34"/>
  <c r="N43" i="34"/>
  <c r="U43" i="34" s="1"/>
  <c r="L43" i="34"/>
  <c r="J43" i="34"/>
  <c r="I43" i="34"/>
  <c r="T42" i="34"/>
  <c r="R42" i="34"/>
  <c r="P42" i="34"/>
  <c r="N42" i="34"/>
  <c r="U42" i="34" s="1"/>
  <c r="V42" i="34" s="1"/>
  <c r="L42" i="34"/>
  <c r="J42" i="34"/>
  <c r="I42" i="34"/>
  <c r="H42" i="34" s="1"/>
  <c r="G42" i="34" s="1"/>
  <c r="T41" i="34"/>
  <c r="R41" i="34"/>
  <c r="P41" i="34"/>
  <c r="N41" i="34"/>
  <c r="L41" i="34"/>
  <c r="J41" i="34"/>
  <c r="I41" i="34"/>
  <c r="T40" i="34"/>
  <c r="R40" i="34"/>
  <c r="P40" i="34"/>
  <c r="N40" i="34"/>
  <c r="L40" i="34"/>
  <c r="J40" i="34"/>
  <c r="I40" i="34"/>
  <c r="T39" i="34"/>
  <c r="R39" i="34"/>
  <c r="P39" i="34"/>
  <c r="N39" i="34"/>
  <c r="L39" i="34"/>
  <c r="J39" i="34"/>
  <c r="H39" i="34" s="1"/>
  <c r="G39" i="34" s="1"/>
  <c r="I39" i="34"/>
  <c r="T38" i="34"/>
  <c r="R38" i="34"/>
  <c r="P38" i="34"/>
  <c r="N38" i="34"/>
  <c r="L38" i="34"/>
  <c r="J38" i="34"/>
  <c r="I38" i="34"/>
  <c r="T37" i="34"/>
  <c r="R37" i="34"/>
  <c r="P37" i="34"/>
  <c r="N37" i="34"/>
  <c r="L37" i="34"/>
  <c r="J37" i="34"/>
  <c r="I37" i="34"/>
  <c r="H37" i="34" s="1"/>
  <c r="G37" i="34" s="1"/>
  <c r="T36" i="34"/>
  <c r="R36" i="34"/>
  <c r="P36" i="34"/>
  <c r="N36" i="34"/>
  <c r="U36" i="34" s="1"/>
  <c r="L36" i="34"/>
  <c r="J36" i="34"/>
  <c r="I36" i="34"/>
  <c r="H36" i="34"/>
  <c r="G36" i="34" s="1"/>
  <c r="T35" i="34"/>
  <c r="R35" i="34"/>
  <c r="P35" i="34"/>
  <c r="N35" i="34"/>
  <c r="U35" i="34" s="1"/>
  <c r="L35" i="34"/>
  <c r="J35" i="34"/>
  <c r="I35" i="34"/>
  <c r="T34" i="34"/>
  <c r="R34" i="34"/>
  <c r="P34" i="34"/>
  <c r="N34" i="34"/>
  <c r="U34" i="34" s="1"/>
  <c r="V34" i="34" s="1"/>
  <c r="L34" i="34"/>
  <c r="J34" i="34"/>
  <c r="I34" i="34"/>
  <c r="H34" i="34" s="1"/>
  <c r="G34" i="34" s="1"/>
  <c r="T33" i="34"/>
  <c r="R33" i="34"/>
  <c r="P33" i="34"/>
  <c r="N33" i="34"/>
  <c r="L33" i="34"/>
  <c r="J33" i="34"/>
  <c r="I33" i="34"/>
  <c r="T32" i="34"/>
  <c r="R32" i="34"/>
  <c r="P32" i="34"/>
  <c r="N32" i="34"/>
  <c r="L32" i="34"/>
  <c r="J32" i="34"/>
  <c r="I32" i="34"/>
  <c r="T31" i="34"/>
  <c r="R31" i="34"/>
  <c r="P31" i="34"/>
  <c r="N31" i="34"/>
  <c r="L31" i="34"/>
  <c r="J31" i="34"/>
  <c r="H31" i="34" s="1"/>
  <c r="G31" i="34" s="1"/>
  <c r="I31" i="34"/>
  <c r="T30" i="34"/>
  <c r="R30" i="34"/>
  <c r="P30" i="34"/>
  <c r="N30" i="34"/>
  <c r="L30" i="34"/>
  <c r="J30" i="34"/>
  <c r="I30" i="34"/>
  <c r="T29" i="34"/>
  <c r="R29" i="34"/>
  <c r="P29" i="34"/>
  <c r="N29" i="34"/>
  <c r="L29" i="34"/>
  <c r="J29" i="34"/>
  <c r="I29" i="34"/>
  <c r="H29" i="34" s="1"/>
  <c r="G29" i="34" s="1"/>
  <c r="T28" i="34"/>
  <c r="R28" i="34"/>
  <c r="P28" i="34"/>
  <c r="N28" i="34"/>
  <c r="L28" i="34"/>
  <c r="J28" i="34"/>
  <c r="I28" i="34"/>
  <c r="T27" i="34"/>
  <c r="R27" i="34"/>
  <c r="P27" i="34"/>
  <c r="N27" i="34"/>
  <c r="L27" i="34"/>
  <c r="J27" i="34"/>
  <c r="H27" i="34" s="1"/>
  <c r="G27" i="34" s="1"/>
  <c r="I27" i="34"/>
  <c r="T26" i="34"/>
  <c r="R26" i="34"/>
  <c r="P26" i="34"/>
  <c r="N26" i="34"/>
  <c r="L26" i="34"/>
  <c r="J26" i="34"/>
  <c r="I26" i="34"/>
  <c r="T25" i="34"/>
  <c r="R25" i="34"/>
  <c r="P25" i="34"/>
  <c r="N25" i="34"/>
  <c r="L25" i="34"/>
  <c r="J25" i="34"/>
  <c r="I25" i="34"/>
  <c r="H25" i="34" s="1"/>
  <c r="G25" i="34" s="1"/>
  <c r="T24" i="34"/>
  <c r="R24" i="34"/>
  <c r="P24" i="34"/>
  <c r="N24" i="34"/>
  <c r="L24" i="34"/>
  <c r="J24" i="34"/>
  <c r="I24" i="34"/>
  <c r="T23" i="34"/>
  <c r="R23" i="34"/>
  <c r="P23" i="34"/>
  <c r="N23" i="34"/>
  <c r="L23" i="34"/>
  <c r="J23" i="34"/>
  <c r="I23" i="34"/>
  <c r="H23" i="34" s="1"/>
  <c r="G23" i="34" s="1"/>
  <c r="T22" i="34"/>
  <c r="R22" i="34"/>
  <c r="P22" i="34"/>
  <c r="N22" i="34"/>
  <c r="L22" i="34"/>
  <c r="J22" i="34"/>
  <c r="I22" i="34"/>
  <c r="H22" i="34" s="1"/>
  <c r="G22" i="34" s="1"/>
  <c r="T21" i="34"/>
  <c r="R21" i="34"/>
  <c r="P21" i="34"/>
  <c r="N21" i="34"/>
  <c r="U21" i="34" s="1"/>
  <c r="V21" i="34" s="1"/>
  <c r="L21" i="34"/>
  <c r="J21" i="34"/>
  <c r="I21" i="34"/>
  <c r="H21" i="34"/>
  <c r="G21" i="34" s="1"/>
  <c r="T20" i="34"/>
  <c r="R20" i="34"/>
  <c r="P20" i="34"/>
  <c r="N20" i="34"/>
  <c r="U20" i="34" s="1"/>
  <c r="V20" i="34" s="1"/>
  <c r="L20" i="34"/>
  <c r="J20" i="34"/>
  <c r="I20" i="34"/>
  <c r="H20" i="34" s="1"/>
  <c r="G20" i="34" s="1"/>
  <c r="T19" i="34"/>
  <c r="R19" i="34"/>
  <c r="P19" i="34"/>
  <c r="N19" i="34"/>
  <c r="L19" i="34"/>
  <c r="J19" i="34"/>
  <c r="I19" i="34"/>
  <c r="H19" i="34"/>
  <c r="G19" i="34"/>
  <c r="T18" i="34"/>
  <c r="R18" i="34"/>
  <c r="P18" i="34"/>
  <c r="N18" i="34"/>
  <c r="U18" i="34" s="1"/>
  <c r="L18" i="34"/>
  <c r="J18" i="34"/>
  <c r="I18" i="34"/>
  <c r="T17" i="34"/>
  <c r="R17" i="34"/>
  <c r="P17" i="34"/>
  <c r="N17" i="34"/>
  <c r="L17" i="34"/>
  <c r="J17" i="34"/>
  <c r="I17" i="34"/>
  <c r="T16" i="34"/>
  <c r="R16" i="34"/>
  <c r="P16" i="34"/>
  <c r="N16" i="34"/>
  <c r="L16" i="34"/>
  <c r="J16" i="34"/>
  <c r="I16" i="34"/>
  <c r="T15" i="34"/>
  <c r="R15" i="34"/>
  <c r="P15" i="34"/>
  <c r="N15" i="34"/>
  <c r="L15" i="34"/>
  <c r="J15" i="34"/>
  <c r="I15" i="34"/>
  <c r="H15" i="34" s="1"/>
  <c r="G15" i="34" s="1"/>
  <c r="T14" i="34"/>
  <c r="R14" i="34"/>
  <c r="P14" i="34"/>
  <c r="N14" i="34"/>
  <c r="L14" i="34"/>
  <c r="J14" i="34"/>
  <c r="H14" i="34" s="1"/>
  <c r="G14" i="34" s="1"/>
  <c r="I14" i="34"/>
  <c r="T13" i="34"/>
  <c r="R13" i="34"/>
  <c r="P13" i="34"/>
  <c r="N13" i="34"/>
  <c r="L13" i="34"/>
  <c r="J13" i="34"/>
  <c r="I13" i="34"/>
  <c r="T12" i="34"/>
  <c r="R12" i="34"/>
  <c r="P12" i="34"/>
  <c r="N12" i="34"/>
  <c r="L12" i="34"/>
  <c r="J12" i="34"/>
  <c r="I12" i="34"/>
  <c r="H12" i="34" s="1"/>
  <c r="G12" i="34" s="1"/>
  <c r="T11" i="34"/>
  <c r="R11" i="34"/>
  <c r="P11" i="34"/>
  <c r="N11" i="34"/>
  <c r="L11" i="34"/>
  <c r="J11" i="34"/>
  <c r="I11" i="34"/>
  <c r="T10" i="34"/>
  <c r="R10" i="34"/>
  <c r="P10" i="34"/>
  <c r="N10" i="34"/>
  <c r="L10" i="34"/>
  <c r="J10" i="34"/>
  <c r="H10" i="34" s="1"/>
  <c r="G10" i="34" s="1"/>
  <c r="I10" i="34"/>
  <c r="T9" i="34"/>
  <c r="R9" i="34"/>
  <c r="P9" i="34"/>
  <c r="N9" i="34"/>
  <c r="L9" i="34"/>
  <c r="J9" i="34"/>
  <c r="I9" i="34"/>
  <c r="T8" i="34"/>
  <c r="R8" i="34"/>
  <c r="P8" i="34"/>
  <c r="N8" i="34"/>
  <c r="L8" i="34"/>
  <c r="J8" i="34"/>
  <c r="I8" i="34"/>
  <c r="H8" i="34" s="1"/>
  <c r="G8" i="34" s="1"/>
  <c r="T7" i="34"/>
  <c r="R7" i="34"/>
  <c r="P7" i="34"/>
  <c r="N7" i="34"/>
  <c r="L7" i="34"/>
  <c r="J7" i="34"/>
  <c r="I7" i="34"/>
  <c r="H7" i="34" s="1"/>
  <c r="G7" i="34" s="1"/>
  <c r="T6" i="34"/>
  <c r="R6" i="34"/>
  <c r="P6" i="34"/>
  <c r="N6" i="34"/>
  <c r="L6" i="34"/>
  <c r="J6" i="34"/>
  <c r="I6" i="34"/>
  <c r="T5" i="34"/>
  <c r="R5" i="34"/>
  <c r="P5" i="34"/>
  <c r="N5" i="34"/>
  <c r="U5" i="34" s="1"/>
  <c r="V5" i="34" s="1"/>
  <c r="L5" i="34"/>
  <c r="J5" i="34"/>
  <c r="I5" i="34"/>
  <c r="H5" i="34" s="1"/>
  <c r="G5" i="34" s="1"/>
  <c r="H6" i="34" l="1"/>
  <c r="G6" i="34" s="1"/>
  <c r="H11" i="34"/>
  <c r="G11" i="34" s="1"/>
  <c r="U14" i="34"/>
  <c r="H16" i="34"/>
  <c r="G16" i="34" s="1"/>
  <c r="U23" i="34"/>
  <c r="H24" i="34"/>
  <c r="G24" i="34" s="1"/>
  <c r="H28" i="34"/>
  <c r="G28" i="34" s="1"/>
  <c r="H32" i="34"/>
  <c r="G32" i="34" s="1"/>
  <c r="U47" i="34"/>
  <c r="V14" i="34"/>
  <c r="U7" i="34"/>
  <c r="V7" i="34" s="1"/>
  <c r="U8" i="34"/>
  <c r="V8" i="34" s="1"/>
  <c r="H9" i="34"/>
  <c r="G9" i="34" s="1"/>
  <c r="U17" i="34"/>
  <c r="V17" i="34" s="1"/>
  <c r="U19" i="34"/>
  <c r="H40" i="34"/>
  <c r="G40" i="34" s="1"/>
  <c r="U48" i="34"/>
  <c r="V51" i="34"/>
  <c r="V52" i="34"/>
  <c r="H55" i="34"/>
  <c r="G55" i="34" s="1"/>
  <c r="U64" i="34"/>
  <c r="H71" i="34"/>
  <c r="G71" i="34" s="1"/>
  <c r="U79" i="34"/>
  <c r="U80" i="34"/>
  <c r="U85" i="34"/>
  <c r="V85" i="34" s="1"/>
  <c r="H87" i="34"/>
  <c r="G87" i="34" s="1"/>
  <c r="U90" i="34"/>
  <c r="V90" i="34" s="1"/>
  <c r="U95" i="34"/>
  <c r="U96" i="34"/>
  <c r="V100" i="34"/>
  <c r="U101" i="34"/>
  <c r="V101" i="34" s="1"/>
  <c r="H103" i="34"/>
  <c r="G103" i="34" s="1"/>
  <c r="U10" i="34"/>
  <c r="U13" i="34"/>
  <c r="V13" i="34" s="1"/>
  <c r="U15" i="34"/>
  <c r="U16" i="34"/>
  <c r="V16" i="34" s="1"/>
  <c r="H17" i="34"/>
  <c r="G17" i="34" s="1"/>
  <c r="H18" i="34"/>
  <c r="G18" i="34" s="1"/>
  <c r="U27" i="34"/>
  <c r="U31" i="34"/>
  <c r="V31" i="34" s="1"/>
  <c r="U32" i="34"/>
  <c r="V32" i="34" s="1"/>
  <c r="H33" i="34"/>
  <c r="G33" i="34" s="1"/>
  <c r="H35" i="34"/>
  <c r="G35" i="34" s="1"/>
  <c r="U38" i="34"/>
  <c r="V38" i="34" s="1"/>
  <c r="U39" i="34"/>
  <c r="V39" i="34" s="1"/>
  <c r="U40" i="34"/>
  <c r="H41" i="34"/>
  <c r="G41" i="34" s="1"/>
  <c r="H43" i="34"/>
  <c r="G43" i="34" s="1"/>
  <c r="U46" i="34"/>
  <c r="V46" i="34" s="1"/>
  <c r="U51" i="34"/>
  <c r="U52" i="34"/>
  <c r="H53" i="34"/>
  <c r="G53" i="34" s="1"/>
  <c r="V55" i="34"/>
  <c r="U57" i="34"/>
  <c r="V57" i="34" s="1"/>
  <c r="H58" i="34"/>
  <c r="G58" i="34" s="1"/>
  <c r="H59" i="34"/>
  <c r="G59" i="34" s="1"/>
  <c r="U62" i="34"/>
  <c r="V62" i="34" s="1"/>
  <c r="U67" i="34"/>
  <c r="V67" i="34" s="1"/>
  <c r="U68" i="34"/>
  <c r="V68" i="34" s="1"/>
  <c r="H69" i="34"/>
  <c r="G69" i="34" s="1"/>
  <c r="U73" i="34"/>
  <c r="V73" i="34" s="1"/>
  <c r="H74" i="34"/>
  <c r="G74" i="34" s="1"/>
  <c r="H75" i="34"/>
  <c r="G75" i="34" s="1"/>
  <c r="U78" i="34"/>
  <c r="V78" i="34" s="1"/>
  <c r="U83" i="34"/>
  <c r="V83" i="34" s="1"/>
  <c r="U84" i="34"/>
  <c r="V84" i="34" s="1"/>
  <c r="H85" i="34"/>
  <c r="G85" i="34" s="1"/>
  <c r="V88" i="34"/>
  <c r="U89" i="34"/>
  <c r="V89" i="34" s="1"/>
  <c r="H90" i="34"/>
  <c r="G90" i="34" s="1"/>
  <c r="H91" i="34"/>
  <c r="G91" i="34" s="1"/>
  <c r="U94" i="34"/>
  <c r="V94" i="34" s="1"/>
  <c r="U99" i="34"/>
  <c r="V99" i="34" s="1"/>
  <c r="U100" i="34"/>
  <c r="H101" i="34"/>
  <c r="G101" i="34" s="1"/>
  <c r="U53" i="34"/>
  <c r="V53" i="34" s="1"/>
  <c r="U58" i="34"/>
  <c r="V58" i="34" s="1"/>
  <c r="U63" i="34"/>
  <c r="U69" i="34"/>
  <c r="V69" i="34" s="1"/>
  <c r="U74" i="34"/>
  <c r="V74" i="34" s="1"/>
  <c r="U6" i="34"/>
  <c r="V6" i="34" s="1"/>
  <c r="U9" i="34"/>
  <c r="V9" i="34" s="1"/>
  <c r="U11" i="34"/>
  <c r="V11" i="34" s="1"/>
  <c r="U12" i="34"/>
  <c r="V12" i="34" s="1"/>
  <c r="H13" i="34"/>
  <c r="G13" i="34" s="1"/>
  <c r="U24" i="34"/>
  <c r="V24" i="34" s="1"/>
  <c r="U25" i="34"/>
  <c r="V25" i="34" s="1"/>
  <c r="H26" i="34"/>
  <c r="G26" i="34" s="1"/>
  <c r="U28" i="34"/>
  <c r="U29" i="34"/>
  <c r="V29" i="34" s="1"/>
  <c r="H30" i="34"/>
  <c r="G30" i="34" s="1"/>
  <c r="H38" i="34"/>
  <c r="G38" i="34" s="1"/>
  <c r="U45" i="34"/>
  <c r="V45" i="34" s="1"/>
  <c r="H46" i="34"/>
  <c r="G46" i="34" s="1"/>
  <c r="U50" i="34"/>
  <c r="V50" i="34" s="1"/>
  <c r="U55" i="34"/>
  <c r="U56" i="34"/>
  <c r="V56" i="34" s="1"/>
  <c r="H57" i="34"/>
  <c r="G57" i="34" s="1"/>
  <c r="U61" i="34"/>
  <c r="V61" i="34" s="1"/>
  <c r="H62" i="34"/>
  <c r="G62" i="34" s="1"/>
  <c r="U66" i="34"/>
  <c r="V66" i="34" s="1"/>
  <c r="U71" i="34"/>
  <c r="V71" i="34" s="1"/>
  <c r="U72" i="34"/>
  <c r="V72" i="34" s="1"/>
  <c r="H73" i="34"/>
  <c r="G73" i="34" s="1"/>
  <c r="U77" i="34"/>
  <c r="V77" i="34" s="1"/>
  <c r="H78" i="34"/>
  <c r="G78" i="34" s="1"/>
  <c r="U82" i="34"/>
  <c r="V82" i="34" s="1"/>
  <c r="U87" i="34"/>
  <c r="V87" i="34" s="1"/>
  <c r="U88" i="34"/>
  <c r="H89" i="34"/>
  <c r="G89" i="34" s="1"/>
  <c r="U93" i="34"/>
  <c r="V93" i="34" s="1"/>
  <c r="H94" i="34"/>
  <c r="G94" i="34" s="1"/>
  <c r="U98" i="34"/>
  <c r="V98" i="34" s="1"/>
  <c r="U103" i="34"/>
  <c r="V103" i="34" s="1"/>
  <c r="U104" i="34"/>
  <c r="V104" i="34" s="1"/>
  <c r="V18" i="34"/>
  <c r="V10" i="34"/>
  <c r="V15" i="34"/>
  <c r="U22" i="34"/>
  <c r="V22" i="34" s="1"/>
  <c r="U26" i="34"/>
  <c r="V26" i="34" s="1"/>
  <c r="V27" i="34"/>
  <c r="U30" i="34"/>
  <c r="V30" i="34" s="1"/>
  <c r="V35" i="34"/>
  <c r="V36" i="34"/>
  <c r="V40" i="34"/>
  <c r="V43" i="34"/>
  <c r="V44" i="34"/>
  <c r="V59" i="34"/>
  <c r="V60" i="34"/>
  <c r="V75" i="34"/>
  <c r="V76" i="34"/>
  <c r="V91" i="34"/>
  <c r="V92" i="34"/>
  <c r="V19" i="34"/>
  <c r="V23" i="34"/>
  <c r="V28" i="34"/>
  <c r="U33" i="34"/>
  <c r="V33" i="34" s="1"/>
  <c r="U37" i="34"/>
  <c r="V37" i="34" s="1"/>
  <c r="U41" i="34"/>
  <c r="V41" i="34" s="1"/>
  <c r="V47" i="34"/>
  <c r="V48" i="34"/>
  <c r="V63" i="34"/>
  <c r="V64" i="34"/>
  <c r="V79" i="34"/>
  <c r="V80" i="34"/>
  <c r="V95" i="34"/>
  <c r="V96" i="34"/>
  <c r="L19" i="25" l="1"/>
  <c r="N5" i="31" l="1"/>
  <c r="N4" i="31"/>
  <c r="N6" i="31" s="1"/>
  <c r="G4" i="31"/>
  <c r="G3" i="31"/>
  <c r="C3" i="31"/>
  <c r="N7" i="31" l="1"/>
  <c r="N3" i="25" l="1"/>
  <c r="M36" i="25" l="1"/>
  <c r="K36" i="25" s="1"/>
  <c r="J36" i="25" s="1"/>
  <c r="N36" i="25" s="1"/>
  <c r="M38" i="25"/>
  <c r="K38" i="25" s="1"/>
  <c r="J38" i="25" s="1"/>
  <c r="N38" i="25" s="1"/>
  <c r="M37" i="25"/>
  <c r="K37" i="25" s="1"/>
  <c r="J37" i="25" s="1"/>
  <c r="N37" i="25" s="1"/>
  <c r="M40" i="25"/>
  <c r="K40" i="25" s="1"/>
  <c r="J40" i="25" s="1"/>
  <c r="N40" i="25" s="1"/>
  <c r="M41" i="25"/>
  <c r="K41" i="25" s="1"/>
  <c r="J41" i="25" s="1"/>
  <c r="N41" i="25" s="1"/>
  <c r="M39" i="25"/>
  <c r="K39" i="25" s="1"/>
  <c r="J39" i="25" s="1"/>
  <c r="N39" i="25" s="1"/>
  <c r="M42" i="25"/>
  <c r="K42" i="25" s="1"/>
  <c r="J42" i="25" s="1"/>
  <c r="N42" i="25" s="1"/>
  <c r="M35" i="25"/>
  <c r="K35" i="25" s="1"/>
  <c r="J35" i="25" s="1"/>
  <c r="N35" i="25" s="1"/>
  <c r="M31" i="25"/>
  <c r="K31" i="25" s="1"/>
  <c r="J31" i="25" s="1"/>
  <c r="N31" i="25" s="1"/>
  <c r="M27" i="25"/>
  <c r="K27" i="25" s="1"/>
  <c r="J27" i="25" s="1"/>
  <c r="N27" i="25" s="1"/>
  <c r="M21" i="25"/>
  <c r="K21" i="25" s="1"/>
  <c r="M32" i="25"/>
  <c r="K32" i="25" s="1"/>
  <c r="J32" i="25" s="1"/>
  <c r="N32" i="25" s="1"/>
  <c r="M23" i="25"/>
  <c r="K23" i="25" s="1"/>
  <c r="J23" i="25" s="1"/>
  <c r="N23" i="25" s="1"/>
  <c r="M30" i="25"/>
  <c r="K30" i="25" s="1"/>
  <c r="J30" i="25" s="1"/>
  <c r="N30" i="25" s="1"/>
  <c r="M26" i="25"/>
  <c r="K26" i="25" s="1"/>
  <c r="J26" i="25" s="1"/>
  <c r="N26" i="25" s="1"/>
  <c r="M24" i="25"/>
  <c r="K24" i="25" s="1"/>
  <c r="J24" i="25" s="1"/>
  <c r="N24" i="25" s="1"/>
  <c r="M29" i="25"/>
  <c r="K29" i="25" s="1"/>
  <c r="J29" i="25" s="1"/>
  <c r="N29" i="25" s="1"/>
  <c r="M34" i="25"/>
  <c r="K34" i="25" s="1"/>
  <c r="J34" i="25" s="1"/>
  <c r="N34" i="25" s="1"/>
  <c r="M25" i="25"/>
  <c r="K25" i="25" s="1"/>
  <c r="J25" i="25" s="1"/>
  <c r="N25" i="25" s="1"/>
  <c r="M28" i="25"/>
  <c r="K28" i="25" s="1"/>
  <c r="J28" i="25" s="1"/>
  <c r="N28" i="25" s="1"/>
  <c r="M20" i="25"/>
  <c r="K20" i="25" s="1"/>
  <c r="J20" i="25" s="1"/>
  <c r="N20" i="25" s="1"/>
  <c r="M22" i="25"/>
  <c r="K22" i="25" s="1"/>
  <c r="J22" i="25" s="1"/>
  <c r="N22" i="25" s="1"/>
  <c r="M33" i="25"/>
  <c r="K33" i="25" s="1"/>
  <c r="J33" i="25" s="1"/>
  <c r="N33" i="25" s="1"/>
  <c r="M19" i="25"/>
  <c r="K19" i="25" s="1"/>
  <c r="J19" i="25" s="1"/>
  <c r="I19" i="25"/>
  <c r="H19" i="25" s="1"/>
  <c r="N19" i="25" l="1"/>
  <c r="B3" i="31" l="1"/>
  <c r="A3" i="31"/>
  <c r="G9" i="25" l="1"/>
  <c r="F9" i="25"/>
  <c r="D3" i="31"/>
  <c r="N9" i="25"/>
  <c r="K9" i="25"/>
  <c r="P4" i="31" l="1"/>
  <c r="R5" i="31" s="1"/>
  <c r="S5" i="31" l="1"/>
  <c r="J3" i="31"/>
  <c r="K3" i="31" s="1"/>
  <c r="J5" i="3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root</author>
    <author>-Antonio-</author>
  </authors>
  <commentList>
    <comment ref="D3" authorId="0" shapeId="0" xr:uid="{00000000-0006-0000-0300-000001000000}">
      <text>
        <r>
          <rPr>
            <sz val="9"/>
            <color indexed="81"/>
            <rFont val="Tahoma"/>
            <family val="2"/>
          </rPr>
          <t>Data em que a preocupação com o risco foi formalmente registrada em ata, e-mail, memorando etc.</t>
        </r>
      </text>
    </comment>
    <comment ref="K3" authorId="0" shapeId="0" xr:uid="{00000000-0006-0000-0300-000002000000}">
      <text>
        <r>
          <rPr>
            <b/>
            <sz val="9"/>
            <color indexed="81"/>
            <rFont val="Tahoma"/>
            <family val="2"/>
          </rPr>
          <t>Muito baixa:</t>
        </r>
        <r>
          <rPr>
            <sz val="9"/>
            <color indexed="81"/>
            <rFont val="Tahoma"/>
            <family val="2"/>
          </rPr>
          <t xml:space="preserve"> Baixíssima possibilidade de o evento ocorrer ou </t>
        </r>
        <r>
          <rPr>
            <b/>
            <sz val="9"/>
            <color indexed="81"/>
            <rFont val="Tahoma"/>
            <family val="2"/>
          </rPr>
          <t>improvável</t>
        </r>
        <r>
          <rPr>
            <sz val="9"/>
            <color indexed="81"/>
            <rFont val="Tahoma"/>
            <family val="2"/>
          </rPr>
          <t xml:space="preserve"> (em situações excepcionais, o evento poderá até ocorrer, mas nada nas circunstâncias indica essa possibilidade)..
</t>
        </r>
        <r>
          <rPr>
            <b/>
            <sz val="9"/>
            <color indexed="81"/>
            <rFont val="Tahoma"/>
            <family val="2"/>
          </rPr>
          <t xml:space="preserve">Baixa: </t>
        </r>
        <r>
          <rPr>
            <sz val="9"/>
            <color indexed="81"/>
            <rFont val="Tahoma"/>
            <family val="2"/>
          </rPr>
          <t xml:space="preserve">O evento ocorre </t>
        </r>
        <r>
          <rPr>
            <b/>
            <sz val="9"/>
            <color indexed="81"/>
            <rFont val="Tahoma"/>
            <family val="2"/>
          </rPr>
          <t>raramente</t>
        </r>
        <r>
          <rPr>
            <sz val="9"/>
            <color indexed="81"/>
            <rFont val="Tahoma"/>
            <family val="2"/>
          </rPr>
          <t xml:space="preserve"> (de forma inesperada ou casual, o evento poderá ocorrer, pois as circunstâncias pouco indicam essa possibilidade).
</t>
        </r>
        <r>
          <rPr>
            <b/>
            <sz val="9"/>
            <color indexed="81"/>
            <rFont val="Tahoma"/>
            <family val="2"/>
          </rPr>
          <t xml:space="preserve">Média: </t>
        </r>
        <r>
          <rPr>
            <sz val="9"/>
            <color indexed="81"/>
            <rFont val="Tahoma"/>
            <family val="2"/>
          </rPr>
          <t xml:space="preserve">O evento já ocorreu algumas vezes e pode voltar a ocorrer ou </t>
        </r>
        <r>
          <rPr>
            <b/>
            <sz val="9"/>
            <color indexed="81"/>
            <rFont val="Tahoma"/>
            <family val="2"/>
          </rPr>
          <t>possível</t>
        </r>
        <r>
          <rPr>
            <sz val="9"/>
            <color indexed="81"/>
            <rFont val="Tahoma"/>
            <family val="2"/>
          </rPr>
          <t xml:space="preserve"> (de alguma forma, o evento poderá ocorrer, pois as circunstâncias indicam moderadamente essa possibilidade).
</t>
        </r>
        <r>
          <rPr>
            <b/>
            <sz val="9"/>
            <color indexed="81"/>
            <rFont val="Tahoma"/>
            <family val="2"/>
          </rPr>
          <t xml:space="preserve">Alta: </t>
        </r>
        <r>
          <rPr>
            <sz val="9"/>
            <color indexed="81"/>
            <rFont val="Tahoma"/>
            <family val="2"/>
          </rPr>
          <t xml:space="preserve">O evento já ocorreu repetidas vezes e provavelmente voltará a ocorrer muitas vezes </t>
        </r>
        <r>
          <rPr>
            <b/>
            <sz val="9"/>
            <color indexed="81"/>
            <rFont val="Tahoma"/>
            <family val="2"/>
          </rPr>
          <t xml:space="preserve">ou provável </t>
        </r>
        <r>
          <rPr>
            <sz val="9"/>
            <color indexed="81"/>
            <rFont val="Tahoma"/>
            <family val="2"/>
          </rPr>
          <t>(de forma até esperada, o evento poderá ocorrer, pois as circunstâncias indicam fortemente essa possibilidade).</t>
        </r>
      </text>
    </comment>
    <comment ref="X3" authorId="0" shapeId="0" xr:uid="{00000000-0006-0000-0300-000003000000}">
      <text>
        <r>
          <rPr>
            <b/>
            <sz val="10"/>
            <color indexed="81"/>
            <rFont val="Tahoma"/>
            <family val="2"/>
          </rPr>
          <t>Tipos de Resposta (conforme Manual de Gestão de Riscos do INPI)</t>
        </r>
        <r>
          <rPr>
            <sz val="10"/>
            <color indexed="81"/>
            <rFont val="Tahoma"/>
            <family val="2"/>
          </rPr>
          <t xml:space="preserve">
- Evitar
- Transferir
- Mitigar
- Aceitar
OBS: Para maiores detalhes sobre cada tipo de resposta, consultar o Manual de Gestão de Riscos do INPI.</t>
        </r>
      </text>
    </comment>
    <comment ref="Y3" authorId="1" shapeId="0" xr:uid="{00000000-0006-0000-0300-000004000000}">
      <text>
        <r>
          <rPr>
            <sz val="10"/>
            <color indexed="81"/>
            <rFont val="Tahoma"/>
            <family val="2"/>
          </rPr>
          <t>Descreva o plano ou ação prévia (contenção) para solucionar ou minimizar a chance/impacto do risco ou a ação remediadora (contingência) para lidar com seus efeitos.</t>
        </r>
      </text>
    </comment>
    <comment ref="Z3" authorId="1" shapeId="0" xr:uid="{00000000-0006-0000-0300-000005000000}">
      <text>
        <r>
          <rPr>
            <sz val="11"/>
            <color indexed="81"/>
            <rFont val="Tahoma"/>
            <family val="2"/>
          </rPr>
          <t>Unidade da Equipe Técnica que definirá ou relatará o status da ação de resposta.</t>
        </r>
      </text>
    </comment>
    <comment ref="M4" authorId="0" shapeId="0" xr:uid="{00000000-0006-0000-0300-000006000000}">
      <text>
        <r>
          <rPr>
            <b/>
            <sz val="9"/>
            <color indexed="81"/>
            <rFont val="Tahoma"/>
            <family val="2"/>
          </rPr>
          <t>Muito baixo:</t>
        </r>
        <r>
          <rPr>
            <sz val="9"/>
            <color indexed="81"/>
            <rFont val="Tahoma"/>
            <family val="2"/>
          </rPr>
          <t xml:space="preserve"> Redução de escopo pouco perceptível.
</t>
        </r>
        <r>
          <rPr>
            <b/>
            <sz val="9"/>
            <color indexed="81"/>
            <rFont val="Tahoma"/>
            <family val="2"/>
          </rPr>
          <t xml:space="preserve">Baixo: </t>
        </r>
        <r>
          <rPr>
            <sz val="9"/>
            <color indexed="81"/>
            <rFont val="Tahoma"/>
            <family val="2"/>
          </rPr>
          <t xml:space="preserve">Áreas secundárias do escopo são afetadas.
</t>
        </r>
        <r>
          <rPr>
            <b/>
            <sz val="9"/>
            <color indexed="81"/>
            <rFont val="Tahoma"/>
            <family val="2"/>
          </rPr>
          <t xml:space="preserve">Médio: </t>
        </r>
        <r>
          <rPr>
            <sz val="9"/>
            <color indexed="81"/>
            <rFont val="Tahoma"/>
            <family val="2"/>
          </rPr>
          <t xml:space="preserve">Áreas principais do escopo são afetadas.
</t>
        </r>
        <r>
          <rPr>
            <b/>
            <sz val="9"/>
            <color indexed="81"/>
            <rFont val="Tahoma"/>
            <family val="2"/>
          </rPr>
          <t xml:space="preserve">Alto: </t>
        </r>
        <r>
          <rPr>
            <sz val="9"/>
            <color indexed="81"/>
            <rFont val="Tahoma"/>
            <family val="2"/>
          </rPr>
          <t>Redução de escopo inaceitável para o Dirigente do Projeto ou as principais partes interessadas.</t>
        </r>
      </text>
    </comment>
    <comment ref="O4" authorId="0" shapeId="0" xr:uid="{00000000-0006-0000-0300-000007000000}">
      <text>
        <r>
          <rPr>
            <b/>
            <sz val="9"/>
            <color indexed="81"/>
            <rFont val="Tahoma"/>
            <family val="2"/>
          </rPr>
          <t>Muito baixo:</t>
        </r>
        <r>
          <rPr>
            <sz val="9"/>
            <color indexed="81"/>
            <rFont val="Tahoma"/>
            <family val="2"/>
          </rPr>
          <t xml:space="preserve"> Desvio insignificante no cronograma.
</t>
        </r>
        <r>
          <rPr>
            <b/>
            <sz val="9"/>
            <color indexed="81"/>
            <rFont val="Tahoma"/>
            <family val="2"/>
          </rPr>
          <t xml:space="preserve">Baixo: </t>
        </r>
        <r>
          <rPr>
            <sz val="9"/>
            <color indexed="81"/>
            <rFont val="Tahoma"/>
            <family val="2"/>
          </rPr>
          <t xml:space="preserve">Desvio no cronograma &lt;5%.
</t>
        </r>
        <r>
          <rPr>
            <b/>
            <sz val="9"/>
            <color indexed="81"/>
            <rFont val="Tahoma"/>
            <family val="2"/>
          </rPr>
          <t xml:space="preserve">Médio: </t>
        </r>
        <r>
          <rPr>
            <sz val="9"/>
            <color indexed="81"/>
            <rFont val="Tahoma"/>
            <family val="2"/>
          </rPr>
          <t xml:space="preserve">Desvio no cronograma de 5 a 10%.
</t>
        </r>
        <r>
          <rPr>
            <b/>
            <sz val="9"/>
            <color indexed="81"/>
            <rFont val="Tahoma"/>
            <family val="2"/>
          </rPr>
          <t xml:space="preserve">Alto: </t>
        </r>
        <r>
          <rPr>
            <sz val="9"/>
            <color indexed="81"/>
            <rFont val="Tahoma"/>
            <family val="2"/>
          </rPr>
          <t>Desvio no cronograma de 10 a 20%.</t>
        </r>
      </text>
    </comment>
    <comment ref="Q4" authorId="0" shapeId="0" xr:uid="{00000000-0006-0000-0300-000008000000}">
      <text>
        <r>
          <rPr>
            <b/>
            <sz val="9"/>
            <color indexed="81"/>
            <rFont val="Tahoma"/>
            <family val="2"/>
          </rPr>
          <t>Muito baixo:</t>
        </r>
        <r>
          <rPr>
            <sz val="9"/>
            <color indexed="81"/>
            <rFont val="Tahoma"/>
            <family val="2"/>
          </rPr>
          <t xml:space="preserve"> Redução de qualidade quase imperceptível.
</t>
        </r>
        <r>
          <rPr>
            <b/>
            <sz val="9"/>
            <color indexed="81"/>
            <rFont val="Tahoma"/>
            <family val="2"/>
          </rPr>
          <t xml:space="preserve">Baixo: </t>
        </r>
        <r>
          <rPr>
            <sz val="9"/>
            <color indexed="81"/>
            <rFont val="Tahoma"/>
            <family val="2"/>
          </rPr>
          <t xml:space="preserve">Aspectos ou componentes da(s) entrega(s) afetada(s) é/são secundários ou impacto é tolerável.
</t>
        </r>
        <r>
          <rPr>
            <b/>
            <sz val="9"/>
            <color indexed="81"/>
            <rFont val="Tahoma"/>
            <family val="2"/>
          </rPr>
          <t xml:space="preserve">Médio: </t>
        </r>
        <r>
          <rPr>
            <sz val="9"/>
            <color indexed="81"/>
            <rFont val="Tahoma"/>
            <family val="2"/>
          </rPr>
          <t xml:space="preserve">Redução da qualidade requer autorização formal do Dirigente do Projeto.
</t>
        </r>
        <r>
          <rPr>
            <b/>
            <sz val="9"/>
            <color indexed="81"/>
            <rFont val="Tahoma"/>
            <family val="2"/>
          </rPr>
          <t xml:space="preserve">Alto: </t>
        </r>
        <r>
          <rPr>
            <sz val="9"/>
            <color indexed="81"/>
            <rFont val="Tahoma"/>
            <family val="2"/>
          </rPr>
          <t>Redução da qualidade inaceitável para o Dirigente do Projeto.</t>
        </r>
      </text>
    </comment>
    <comment ref="S4" authorId="0" shapeId="0" xr:uid="{00000000-0006-0000-0300-000009000000}">
      <text>
        <r>
          <rPr>
            <b/>
            <sz val="9"/>
            <color indexed="81"/>
            <rFont val="Tahoma"/>
            <family val="2"/>
          </rPr>
          <t>Muito baixo:</t>
        </r>
        <r>
          <rPr>
            <sz val="9"/>
            <color indexed="81"/>
            <rFont val="Tahoma"/>
            <family val="2"/>
          </rPr>
          <t xml:space="preserve"> Aumento insignificante no custo estimado.
</t>
        </r>
        <r>
          <rPr>
            <b/>
            <sz val="9"/>
            <color indexed="81"/>
            <rFont val="Tahoma"/>
            <family val="2"/>
          </rPr>
          <t xml:space="preserve">Baixo: </t>
        </r>
        <r>
          <rPr>
            <sz val="9"/>
            <color indexed="81"/>
            <rFont val="Tahoma"/>
            <family val="2"/>
          </rPr>
          <t xml:space="preserve">&lt; 5% de aumento no custo estimado.
</t>
        </r>
        <r>
          <rPr>
            <b/>
            <sz val="9"/>
            <color indexed="81"/>
            <rFont val="Tahoma"/>
            <family val="2"/>
          </rPr>
          <t xml:space="preserve">Médio: </t>
        </r>
        <r>
          <rPr>
            <sz val="9"/>
            <color indexed="81"/>
            <rFont val="Tahoma"/>
            <family val="2"/>
          </rPr>
          <t>Entre</t>
        </r>
        <r>
          <rPr>
            <b/>
            <sz val="9"/>
            <color indexed="81"/>
            <rFont val="Tahoma"/>
            <family val="2"/>
          </rPr>
          <t xml:space="preserve"> </t>
        </r>
        <r>
          <rPr>
            <sz val="9"/>
            <color indexed="81"/>
            <rFont val="Tahoma"/>
            <family val="2"/>
          </rPr>
          <t xml:space="preserve">5 e 10% de aumento no custo estimado.
</t>
        </r>
        <r>
          <rPr>
            <b/>
            <sz val="9"/>
            <color indexed="81"/>
            <rFont val="Tahoma"/>
            <family val="2"/>
          </rPr>
          <t xml:space="preserve">Alto: </t>
        </r>
        <r>
          <rPr>
            <sz val="9"/>
            <color indexed="81"/>
            <rFont val="Tahoma"/>
            <family val="2"/>
          </rPr>
          <t>Entre 10 e 20% de aumento no custo estimado.</t>
        </r>
      </text>
    </comment>
  </commentList>
</comments>
</file>

<file path=xl/sharedStrings.xml><?xml version="1.0" encoding="utf-8"?>
<sst xmlns="http://schemas.openxmlformats.org/spreadsheetml/2006/main" count="499" uniqueCount="236">
  <si>
    <t>Qtd Total
de Trabalho Previsto
em horas
(Baseline Work)</t>
  </si>
  <si>
    <t>Dias sem trabalho previsto durante o projeto</t>
  </si>
  <si>
    <t>Data</t>
  </si>
  <si>
    <t xml:space="preserve">Feriados </t>
  </si>
  <si>
    <t>Tipo</t>
  </si>
  <si>
    <t>Independência</t>
  </si>
  <si>
    <t>nacional</t>
  </si>
  <si>
    <t>Padroeira</t>
  </si>
  <si>
    <t>Finados</t>
  </si>
  <si>
    <t>República</t>
  </si>
  <si>
    <t>Ano Novo</t>
  </si>
  <si>
    <t>Carnaval</t>
  </si>
  <si>
    <t>Sexta-Feira Santa</t>
  </si>
  <si>
    <t>Trabalhador</t>
  </si>
  <si>
    <t>Corpus Christi</t>
  </si>
  <si>
    <t>Natal</t>
  </si>
  <si>
    <t>ponto facultativo</t>
  </si>
  <si>
    <t>Quarta Cinzas</t>
  </si>
  <si>
    <t>Qtd Trabalho  Previsto até Data Status
(em horas)
COTA</t>
  </si>
  <si>
    <t>Servidor</t>
  </si>
  <si>
    <t>Tiradentes</t>
  </si>
  <si>
    <t>Projeto:</t>
  </si>
  <si>
    <t>RELATÓRIO DE STATUS DE PROJETO</t>
  </si>
  <si>
    <t>Mostrador</t>
  </si>
  <si>
    <t>Muito Abaixo Previsto</t>
  </si>
  <si>
    <t>Abaixo Previsto</t>
  </si>
  <si>
    <t>Dentro Previsto</t>
  </si>
  <si>
    <t>Ponteiro</t>
  </si>
  <si>
    <t>Posição</t>
  </si>
  <si>
    <t>Coord</t>
  </si>
  <si>
    <t>Base</t>
  </si>
  <si>
    <t>X</t>
  </si>
  <si>
    <t>Y</t>
  </si>
  <si>
    <t>Ponta</t>
  </si>
  <si>
    <t>Fim
previsto</t>
  </si>
  <si>
    <t>DIVISOR PERFORMANCE</t>
  </si>
  <si>
    <t>Fim</t>
  </si>
  <si>
    <t>PONTEIRO</t>
  </si>
  <si>
    <t>Valor</t>
  </si>
  <si>
    <t>Tamanho</t>
  </si>
  <si>
    <t>Complemento</t>
  </si>
  <si>
    <t>SEÇÃO 1: VISÃO GERAL DO PROJETO</t>
  </si>
  <si>
    <t>Início previsto</t>
  </si>
  <si>
    <t>Gerente:</t>
  </si>
  <si>
    <t>% Previsto</t>
  </si>
  <si>
    <t>% Realizado</t>
  </si>
  <si>
    <t>Status</t>
  </si>
  <si>
    <t>Processo SEI:</t>
  </si>
  <si>
    <t>PREOCUPANTE</t>
  </si>
  <si>
    <t>ATENÇÃO</t>
  </si>
  <si>
    <t>ADEQUADO</t>
  </si>
  <si>
    <t>Farol</t>
  </si>
  <si>
    <t>% Realizado
tabelado</t>
  </si>
  <si>
    <t>% Realizado
% concluída</t>
  </si>
  <si>
    <t>% Previsto
%concluída</t>
  </si>
  <si>
    <t>% REALIZADO
(TABELADO)</t>
  </si>
  <si>
    <t>Farol (fórmula)</t>
  </si>
  <si>
    <t>% PREVISTO
(ATÉ DATA DE STATUS)
%CONCLUÌDO</t>
  </si>
  <si>
    <t>% REALIZADO
(ATÉ DATA DE STATUS)
%CONCLUÌDO</t>
  </si>
  <si>
    <t>% RESTANTE
A REALIZAR
%CONCLUÌDO</t>
  </si>
  <si>
    <t>% Realizado pelo tabelado</t>
  </si>
  <si>
    <t>SEÇÃO 2: STATUS DAS ENTREGAS</t>
  </si>
  <si>
    <t>Data Referência:</t>
  </si>
  <si>
    <t>Nº</t>
  </si>
  <si>
    <t>Status de Execução Física</t>
  </si>
  <si>
    <t>Descrição</t>
  </si>
  <si>
    <t>Resumo da execução</t>
  </si>
  <si>
    <t>LISTA DE CONTROLE DOS RISCOS</t>
  </si>
  <si>
    <t>PASSO 1 - IDENTIFICAÇÃO DO RISCO</t>
  </si>
  <si>
    <t>PASSO 2 - ANÁLISE QUALITATIVA</t>
  </si>
  <si>
    <t>PASSO 3 - STATUS E PLANO DE RESPOSTA AO RISCOS</t>
  </si>
  <si>
    <t>Descrição do risco</t>
  </si>
  <si>
    <t>Data de Identificação ou relato</t>
  </si>
  <si>
    <t>Probabilidade (chance)</t>
  </si>
  <si>
    <t>Impacto
(gravidade)</t>
  </si>
  <si>
    <t>Nível do Risco</t>
  </si>
  <si>
    <t>Resultado Probabilidade</t>
  </si>
  <si>
    <t>Resultado Impacto</t>
  </si>
  <si>
    <t>Impacto (por dimensão principal do projeto)</t>
  </si>
  <si>
    <t>Nível do risco (PxI)</t>
  </si>
  <si>
    <t>Resumo do Status (mensal)</t>
  </si>
  <si>
    <t>Tipo de
resposta definida</t>
  </si>
  <si>
    <t>Descrição da ação de resposta</t>
  </si>
  <si>
    <t>Unidades Responsáveis pela ação de resposta</t>
  </si>
  <si>
    <t>Escala</t>
  </si>
  <si>
    <t>ESCOPO</t>
  </si>
  <si>
    <t>PRAZO</t>
  </si>
  <si>
    <t>QUALIDADE</t>
  </si>
  <si>
    <t>CUSTO</t>
  </si>
  <si>
    <t>Total (I)</t>
  </si>
  <si>
    <t>Carta de Serviços ao Usuário do INPI revista e informações atualizadas sobre os serviços no Portal de Serviços do Governo Federal (gov.br)</t>
  </si>
  <si>
    <t>Diagnóstico dos serviços com cronograma para automação do fluxo de pagamento de retribuições dos serviços</t>
  </si>
  <si>
    <t>Plano de monitoramento e campanha de divulgação do projeto de transformação digital implementados</t>
  </si>
  <si>
    <t>Integração dos sistemas de peticionamento eletrônico do INPI ao Login Único (Acesso Br) da Plataforma de Cidadania Digital finalizada</t>
  </si>
  <si>
    <t>Módulo e-Chip integrado ao Sistema de Peticionamento Eletrônico para os serviços de topografias de circuitos integrados</t>
  </si>
  <si>
    <t>Proposta finalizada de simplificação do acesso e atendimento dos serviços de marcas e patentes, de facilitação da consulta processual (BuscaWeb) e de redesenho do Portal do INPI, com foco na experiência do usuário e segundo as diretrizes do Decreto nº 9.756, de 11 de abril de 2019 (insumos da pesquisa com usuários)</t>
  </si>
  <si>
    <t>Proposta de redesenho do Portal do INPI implementada, promovendo a simplificação do acesso e atendimento dos serviços de marcas e patentes, e a facilitação da consulta processual (BuscaWeb)</t>
  </si>
  <si>
    <t>Módulo de Avaliação Pós-Consumo do Serviço (web, SMS e outros canais) integrado aos sistemas de peticionamento eletrônico do INPI</t>
  </si>
  <si>
    <t>Objeto, meio de solicitação e requisitos do agendamento eletrônico de atendimento presencial definidos e solução implementada</t>
  </si>
  <si>
    <t>Guia de Atendimento do INPI publicado</t>
  </si>
  <si>
    <t>Notificação automática por SMS da movimentação processual relacionada aos serviços implementada</t>
  </si>
  <si>
    <t>Plano de Dados Abertos do INPI para o biênio 2019-2020 publicados e novos conjuntos de dados públicos institucionais abertos</t>
  </si>
  <si>
    <t>Análise da viabilidade da integração dos sistemas do INPI com bases de dados da administração pública federal por meio da plataforma ConectaGov concluída</t>
  </si>
  <si>
    <t>Análise da viabilidade da expansão dos recursos de armazenamento de dados em nuvem concluída</t>
  </si>
  <si>
    <t>Fluxo de pagamento de retribuições dos serviços revisto com a implementação de meios digitais de pagamento de retribuições (Gov Pay)</t>
  </si>
  <si>
    <t>Aplicativo desenvolvido para facilitação do acesso a informações e comunicados institucionais</t>
  </si>
  <si>
    <t>Versão de publicação do Diário Oficial adotada para as publicações da Revista da Propriedade Industrial</t>
  </si>
  <si>
    <t>Conteúdo eletrônico específico para Instituições Científicas, Tecnológicas e de Inovação, e campos mercadológicos emergentes modelado e implementado</t>
  </si>
  <si>
    <t>Interação eletrônica informativa entre os serviços digitais do INPI e serviços públicos externos afins implementada</t>
  </si>
  <si>
    <t>Ferramenta de assistência virtual por chatbot para comunicação interativa dos serviços implementada</t>
  </si>
  <si>
    <t>Sistemas do INPI integrados à plataforma ConectaGov</t>
  </si>
  <si>
    <t>Recursos de armazenamento de dados em nuvem expandidos</t>
  </si>
  <si>
    <t>Acesso a dados pessoais da base BuscaWeb protegidos</t>
  </si>
  <si>
    <t xml:space="preserve">Soluções tecnológicas de automação do fluxo de processos de patentes desenvolvidas e implementadas </t>
  </si>
  <si>
    <t xml:space="preserve">1. Em 30/08/19, foi disponibilizada, no Portal do INPI, a Carta de Serviços ao Usuário - 3ª Edição - http://www.inpi.gov.br/noticias/inpi-divulga-versao-atualizada-da-carta-de-servicos-ao-usuario/view
2. Cabe ao FTTD verificar, junto à SGD, se eventuais mudanças na descrição dos serviços, implementadas durante a revisão da Carta, implicam na necessidade de alterar a desrição dos mesmos em "gov.br", o que faz parte da entrega.
3. A entrega é considerada como entregue, mas, eventualmente, podem ser necessários pequenos ajustes na descrição dos serviços em "gov.br".
</t>
  </si>
  <si>
    <t>1. Os 49 serviços prestados pelo INPI serão diagnosticados por meio de questionário específico, desenvolvido pela Secretaria de Governo Digital - SGD, e nomeado como "Diagnóstico de Serviços Públicos Federais - v2.3". 
2. O Diagnóstico será remodelado e a nova versão, com um número menor de questões, será disponibilizada, de acordo com a expectativa da SGD, entre 04/09/19 e 05/09/19. 
3. Responderemos a nova versão do questionário, que terá por volta de 20 questões, individualmente, sendo um questionário para cada serviço. Novo prazo para atendimento: 10/09/19.</t>
  </si>
  <si>
    <t>1. A FTTD, em 28/09/19, apresentou o Plano PI Digital aos servidores e colaboradores da casa, o que representou o início da campanha de divulgação do projeto de transformação digital. 
2. Para cada entrega, está prevista uma ação de divulgação interna. 
3. Da mesma forma, a FTTD divulgou à casa, no mesma data, o endereço por meio do qual é possível monitorar o plano: https://pi-digital.github.io/apresentacao/</t>
  </si>
  <si>
    <t>1. A FTTD entende, ainda que tenha iniciado discussões pontuais a respeito da entrega, que este objeto, diante de outras entregas priortárias, deve ser tratado ao longo da execução do Plano PI Digital. 
2. Quando da próxima atualização do Status Report, será estimada a data em que as atividades necessárias à implementação da entrega serão iniciadas.</t>
  </si>
  <si>
    <t>1. Testes referentes ao redesenho do Portal ocorrem por meio do endereço http://172.19.0.215:8081/Portal/login
2. A FTTD entende, ainda que esteja realizando testes referentes ao redesenho do Portal (o que representa uma parcela da entrega), e, mesmo tendo iniciado discussões pontuais a respeito da entrega, que este objeto, diante de outras entregas priortárias, deve ser tratado ao longo da execução do Plano PI Digital. 
3. Quando da próxima atualização do Status Report, será estimada a data em que as atividades necessárias à implementação da entrega serão iniciadas.</t>
  </si>
  <si>
    <t>1. Testes referentes ao redesenho do Portal ocorrem por meio do endereço http://172.19.0.215:8081/Portal/login
2. Estão previstas reuniões semanais,  cuja pauta trata do redeseho do Portal do INPI. A primeira, possivelmente, será realizada em 10/09.
3. Em 04/09/19, demos início à elaboração de minuta da página principal do portal, o que perpassa pela sugestão de desenho e conteúdo da página. Esperamos ter uma proposta final, ainda que não implementada, em 13/09/19.
4. A partir do redesenho da página principal, será dado início ao redesenho do Portal como um todo.</t>
  </si>
  <si>
    <t>1. Com o intuito de fomentar a atuação integrada e sistêmica da Administração Pública Federal, a SGD planeja a realização de contratação centralizada, cujo objeto consiste, basicamente, na disponibilização de acesso a dados do governo através de consultas em tempo real. 
2. Nesse sentido, diante da necessidade de dimensionar o objeto, foram solicitadas informações ao INPI, que serão prestadas a partir de planilha específica (Levantamento SGD - Necessidade de acesso a dados), a ser encaminhada à SGD até o dia 18/09/2019.</t>
  </si>
  <si>
    <t>1. Durante o mês de agosto, fluxogramas de processos atinentes à entrega foram disponibilizados por SEARC e CQUAL; A partir da documentação disponibilizada, será possível re</t>
  </si>
  <si>
    <t>1. A SGD disponibilizou o contato de um servidor da Imprensa Nacional, com quem a FTTD, ainda no mês de setembro, fará contato com vistas à obtenção de informações necessárias à implementação do objeto da entrega. A partir dos contatos iniciais, o INPI terá ideia do que será necessário para disponibilizar a RPI em formato semelhante ao do D.O.U., ainda que o prazo para implementação seja longo.</t>
  </si>
  <si>
    <t>CONCLUÍDO</t>
  </si>
  <si>
    <t>Transformação Digital do INPI - PI Digital</t>
  </si>
  <si>
    <t>Davison Rego Menezes - OUVIDORIA/PRESIDÊNCIA</t>
  </si>
  <si>
    <t>52402.002342/2019-53</t>
  </si>
  <si>
    <t>A Força-Tarefa de Transformação Digital do INPI tem se reunido semanalmente desde a sua
instituição para a definição das entregas prioritárias, distribuição de tarefas, coordenação da
estratégica de comunicação do progresso do Plano PI Digital e acompanhamento da sua
execução.
Foram alcançadas as primeiras entregas, consistentes na atualização do Portal de Serviços
do Governo Federal e na publicação da nova Carta de Serviços ao Usuário.
Quanto ao diagnóstico dos serviços para automação do fluxo de pagamento de retribuições
dos serviços, já foram levantados os dados correspondentes às famílias de serviços de
patentes, programas de computador e topografias de circuitos integrados, além das
informações apresentadas pela Coordenação de Comunicação Social e da Coordenação-
Geral da Qualidade.
Aguarda-se a disponibilização de novo formulário eletrônico, com a redução do questionário,
para a conclusão da respectiva entrega.</t>
  </si>
  <si>
    <t>Nº Entrega impactada</t>
  </si>
  <si>
    <t>1.1</t>
  </si>
  <si>
    <t>Instabilidade da plataforma de edição e atualização do Portal de Serviços do Governo Federal</t>
  </si>
  <si>
    <t>Média</t>
  </si>
  <si>
    <t>Alto</t>
  </si>
  <si>
    <t>1.2</t>
  </si>
  <si>
    <t>Insuficiência do número de Analistas de Tecnologia da Informação da SGD alocados para a sua execução</t>
  </si>
  <si>
    <t>Instabilidade da plataforma do Login Único</t>
  </si>
  <si>
    <t>Descontinuidade da operacionalização integrada entre os sistemas do INPI e a plataforma do Login Único devido a falhas de planejamento de transferência de conhecimento, garantia e suporte</t>
  </si>
  <si>
    <t>Baixa</t>
  </si>
  <si>
    <t>Médio</t>
  </si>
  <si>
    <t>1.2
1.4
4.1
4.2
4.4
4.9</t>
  </si>
  <si>
    <t>Insuficiência do número de Analistas de Negócio da CGTI para suporte à atuação dos Analistas de Tecnologia da Informação da SGD</t>
  </si>
  <si>
    <t>1.3</t>
  </si>
  <si>
    <t>Atraso na disponibilização do formulário eletrônico de diagnóstico e impacto da transformação digital</t>
  </si>
  <si>
    <t>Instabilidade da plataforma de acesso e preenchimento do formulário eletrônico de diagnóstico e impacto da transformação digital</t>
  </si>
  <si>
    <t>1.4</t>
  </si>
  <si>
    <t>Instabilidade da plataforma de pagamento por meios digitais</t>
  </si>
  <si>
    <t>Divergências de linguagem e programação entre os sistemas do INPI e a plataforma de pagamento por meios digitais</t>
  </si>
  <si>
    <t>Descontinuidade da operacionalização integrada entre os sistemas do INPI e a plataforma de pagamento por meios digitais devido a falhas de planejamento de transferência de conhecimento, garantia e suporte</t>
  </si>
  <si>
    <t>Mudança do procedimento de conciliação de pagamentos para modelo não suportado pelo Sistema PAG</t>
  </si>
  <si>
    <t>1.4
4.1
4.4
5.2
5.3</t>
  </si>
  <si>
    <t>Atraso na conclusão da entrega devido à complexidade da iniciativa para o número de Analistas de Tecnologia da Informação da SGD alocados para a sua execução</t>
  </si>
  <si>
    <t>1.5</t>
  </si>
  <si>
    <t>Atraso na conclusão da entrega devido à complexidade da iniciativa devido ao ineditismo do concurso de startups e de hackathon no âmbito institucional</t>
  </si>
  <si>
    <t>Vulnerabilidade dos sistemas do INPI durante o acesso dos desenvolvedores participantes do concurso de startups ou do hackathon</t>
  </si>
  <si>
    <t>Divergências de linguagem e programação entre os sistemas do INPI e a plataforma do aplicativo</t>
  </si>
  <si>
    <t>Descontinuidade da operacionalização integrada entre os sistemas do INPI e a plataforma do aplicativo devido a falhas de planejamento de transferência de conhecimento, garantia e suporte</t>
  </si>
  <si>
    <t>2.1</t>
  </si>
  <si>
    <t>Atraso na aprovação da tabela de retribuições dos serviços do INPI pelo Ministério da Economia</t>
  </si>
  <si>
    <t>Complexidade da contratação dos sistemas de tecnologia da informação recomendados e especificados</t>
  </si>
  <si>
    <t>Insuficiência dos recursos financeiros para aquisição ou desenvolvimento dos sistemas de tecnologia da informação</t>
  </si>
  <si>
    <t>Descontinuidade da operacionalização integrada entre os sistemas do INPI e os novos sistemas de tecnologia da informação devido a falhas de planejamento de transferência de conhecimento, garantia e suporte</t>
  </si>
  <si>
    <t>3.2
3.3
5.6</t>
  </si>
  <si>
    <t>Produção de paginações e conteúdos eletrônicos destoantes da identidade digital do INPI</t>
  </si>
  <si>
    <t>Baixo</t>
  </si>
  <si>
    <t>3.2
5.6</t>
  </si>
  <si>
    <t>Complexidade da iniciativa devido a divergências de linguagem e programação entre os sistemas do INPI e aplicações mais modernas</t>
  </si>
  <si>
    <t>4.1</t>
  </si>
  <si>
    <t>Instabilidade da plataforma de avaliação pós-consumo</t>
  </si>
  <si>
    <t>Divergências de linguagem e programação entre os sistemas do INPI e a plataforma de avaliação pós-consumo</t>
  </si>
  <si>
    <t>Descontinuidade da operacionalização integrada entre os sistemas do INPI e a plataforma de avaliação pós-consumo devido a falhas de planejamento de transferência de conhecimento, garantia e suporte</t>
  </si>
  <si>
    <t>4.2</t>
  </si>
  <si>
    <t>Instabilidade da plataforma de solicitação de agendamento eletrônico</t>
  </si>
  <si>
    <t>Descontinuidade da operacionalização integrada entre os sistemas do INPI e a plataforma de solicitação de agendamento eletrônico devido a falhas de planejamento de transferência de conhecimento, garantia e suporte</t>
  </si>
  <si>
    <t>4.4</t>
  </si>
  <si>
    <t>Instabilidade da plataforma de notificação automática</t>
  </si>
  <si>
    <t>Divergências de linguagem e programação entre os sistemas do INPI e a plataforma de notificação automática</t>
  </si>
  <si>
    <t>Descontinuidade da operacionalização integrada entre os sistemas do INPI e a plataforma de notificação automática devido a falhas de planejamento de transferência de conhecimento, garantia e suporte</t>
  </si>
  <si>
    <t>4.5
4.6
5.4
5.6</t>
  </si>
  <si>
    <t>Insuficiência do número de Analistas de Negócio da CGTI para suporte à atuação da fábrica de software contratada pelo INPI</t>
  </si>
  <si>
    <t>4.6</t>
  </si>
  <si>
    <t>Impossibilidade da aplicação da solução de publicação desenvolvida pela Imprensa Nacional à Revista da Propriedade Industrial</t>
  </si>
  <si>
    <t>Divergências de linguagem e programação entre os sistemas do INPI e a solução de publicação desenvolvida pela Imprensa Nacional</t>
  </si>
  <si>
    <t>4.9</t>
  </si>
  <si>
    <t>Instabilidade da plataforma de assistência virtual por chatbot</t>
  </si>
  <si>
    <t>Descontinuidade da operacionalização integrada entre os sistemas do INPI e a plataforma de assistência virtual por chatbot devido a falhas de planejamento de transferência de conhecimento, garantia e suporte</t>
  </si>
  <si>
    <t>5.2
5.3</t>
  </si>
  <si>
    <t>Instabilidade da plataforma ConectaGov</t>
  </si>
  <si>
    <t>Divergências de linguagem e programação entre os sistemas do INPI e a plataforma ConectaGov</t>
  </si>
  <si>
    <t>Descontinuidade da operacionalização integrada entre os sistemas do INPI e a plataforma ConectaGov devido a falhas de planejamento de transferência de conhecimento, garantia e suporte</t>
  </si>
  <si>
    <t>5.4
5.5</t>
  </si>
  <si>
    <t>Instabilidade da plataforma de armazenamento dos dados em nuvem</t>
  </si>
  <si>
    <t>Descontinuidade da operacionalização integrada entre os sistemas do INPI e a plataforma de armazenamento dos dados em nuvem devido a falhas de planejamento de transferência de conhecimento, garantia e suporte</t>
  </si>
  <si>
    <t>#</t>
  </si>
  <si>
    <t>Item</t>
  </si>
  <si>
    <t>VISÃO GERAL DO PROJETO</t>
  </si>
  <si>
    <t>AGOSTO 2019 (OCORRÊNCIAS DE MARÇO)</t>
  </si>
  <si>
    <t>SETEMBRO 2019 (OCORRÊNCIAS DE MAIO)</t>
  </si>
  <si>
    <t>5.1</t>
  </si>
  <si>
    <t>3.2</t>
  </si>
  <si>
    <t>3.3</t>
  </si>
  <si>
    <t>4.3</t>
  </si>
  <si>
    <t>4.5</t>
  </si>
  <si>
    <t>5.2</t>
  </si>
  <si>
    <t>5.4</t>
  </si>
  <si>
    <t>4.7</t>
  </si>
  <si>
    <t>4.8</t>
  </si>
  <si>
    <t>5.3</t>
  </si>
  <si>
    <t>5.5</t>
  </si>
  <si>
    <t>5.6</t>
  </si>
  <si>
    <t>3.1</t>
  </si>
  <si>
    <r>
      <rPr>
        <b/>
        <sz val="12"/>
        <rFont val="Calibri"/>
        <family val="2"/>
        <scheme val="minor"/>
      </rPr>
      <t xml:space="preserve">1. </t>
    </r>
    <r>
      <rPr>
        <sz val="12"/>
        <rFont val="Calibri"/>
        <family val="2"/>
        <scheme val="minor"/>
      </rPr>
      <t>Através do</t>
    </r>
    <r>
      <rPr>
        <b/>
        <sz val="12"/>
        <rFont val="Calibri"/>
        <family val="2"/>
        <scheme val="minor"/>
      </rPr>
      <t xml:space="preserve"> Boletim de Pessoal Extra nº. XV, </t>
    </r>
    <r>
      <rPr>
        <sz val="12"/>
        <rFont val="Calibri"/>
        <family val="2"/>
        <scheme val="minor"/>
      </rPr>
      <t>foi publicada a</t>
    </r>
    <r>
      <rPr>
        <b/>
        <sz val="12"/>
        <rFont val="Calibri"/>
        <family val="2"/>
        <scheme val="minor"/>
      </rPr>
      <t xml:space="preserve"> Portaria INPI/PR nº 513, de 25 de Outubro de 2019, </t>
    </r>
    <r>
      <rPr>
        <sz val="12"/>
        <rFont val="Calibri"/>
        <family val="2"/>
        <scheme val="minor"/>
      </rPr>
      <t>que aprova o Plano de Dados Abertos - PDA e materializa a conclusão da entrega.</t>
    </r>
    <r>
      <rPr>
        <b/>
        <sz val="12"/>
        <rFont val="Calibri"/>
        <family val="2"/>
        <scheme val="minor"/>
      </rPr>
      <t xml:space="preserve">
2. </t>
    </r>
    <r>
      <rPr>
        <sz val="12"/>
        <rFont val="Calibri"/>
        <family val="2"/>
        <scheme val="minor"/>
      </rPr>
      <t xml:space="preserve">Embora a </t>
    </r>
    <r>
      <rPr>
        <b/>
        <sz val="12"/>
        <rFont val="Calibri"/>
        <family val="2"/>
        <scheme val="minor"/>
      </rPr>
      <t xml:space="preserve">Portaria INPI/PR nº 513/2019 </t>
    </r>
    <r>
      <rPr>
        <sz val="12"/>
        <rFont val="Calibri"/>
        <family val="2"/>
        <scheme val="minor"/>
      </rPr>
      <t>possa ser revista ao longo do tempo, não esperamos ter atualizações mensais para essa entrega específica.</t>
    </r>
  </si>
  <si>
    <r>
      <rPr>
        <b/>
        <sz val="12"/>
        <rFont val="Calibri"/>
        <family val="2"/>
        <scheme val="minor"/>
      </rPr>
      <t>1.</t>
    </r>
    <r>
      <rPr>
        <sz val="12"/>
        <rFont val="Calibri"/>
        <family val="2"/>
        <scheme val="minor"/>
      </rPr>
      <t xml:space="preserve"> As informações necessárias para o diagnóstico dos serviços foram prestadas pelo INPI à SGD no início do mês de outubro.
</t>
    </r>
    <r>
      <rPr>
        <b/>
        <sz val="12"/>
        <rFont val="Calibri"/>
        <family val="2"/>
        <scheme val="minor"/>
      </rPr>
      <t>2.</t>
    </r>
    <r>
      <rPr>
        <sz val="12"/>
        <rFont val="Calibri"/>
        <family val="2"/>
        <scheme val="minor"/>
      </rPr>
      <t xml:space="preserve"> A SGD cuidará do diagnóstico dos serviços a partir dos dados que disponibilizamos. Esperamos ter acesso ao diagnóstico durante o mês de dezembro. 
</t>
    </r>
    <r>
      <rPr>
        <b/>
        <sz val="12"/>
        <rFont val="Calibri"/>
        <family val="2"/>
        <scheme val="minor"/>
      </rPr>
      <t>3. Consideramos a entrega, no que tange à participação da FTTD, como concluída.</t>
    </r>
  </si>
  <si>
    <r>
      <rPr>
        <b/>
        <sz val="12"/>
        <rFont val="Calibri"/>
        <family val="2"/>
        <scheme val="minor"/>
      </rPr>
      <t>1.</t>
    </r>
    <r>
      <rPr>
        <sz val="12"/>
        <rFont val="Calibri"/>
        <family val="2"/>
        <scheme val="minor"/>
      </rPr>
      <t xml:space="preserve"> A FTTD, em 28/09/19, apresentou o Plano PI Digital aos servidores e colaboradores da casa, o que representou o início da campanha de divulgação do projeto de transformação digital.
</t>
    </r>
    <r>
      <rPr>
        <b/>
        <sz val="12"/>
        <rFont val="Calibri"/>
        <family val="2"/>
        <scheme val="minor"/>
      </rPr>
      <t>2.</t>
    </r>
    <r>
      <rPr>
        <sz val="12"/>
        <rFont val="Calibri"/>
        <family val="2"/>
        <scheme val="minor"/>
      </rPr>
      <t xml:space="preserve"> Para cada entrega, está prevista uma ação de divulgação interna.
</t>
    </r>
    <r>
      <rPr>
        <b/>
        <sz val="12"/>
        <rFont val="Calibri"/>
        <family val="2"/>
        <scheme val="minor"/>
      </rPr>
      <t>3.</t>
    </r>
    <r>
      <rPr>
        <sz val="12"/>
        <rFont val="Calibri"/>
        <family val="2"/>
        <scheme val="minor"/>
      </rPr>
      <t xml:space="preserve"> Da mesma forma, a FTTD divulgou à casa, na mesma data, o endereço por meio do qual é possível monitorar o plano:https://pi-digital.github.io/apresentacao/.
</t>
    </r>
    <r>
      <rPr>
        <b/>
        <sz val="12"/>
        <rFont val="Calibri"/>
        <family val="2"/>
        <scheme val="minor"/>
      </rPr>
      <t>4. Embora a entrega seja considerada como concluída em 28/09/2019, são realizadas atualizações mensais do painel de monitoramento.</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</si>
  <si>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t>
    </r>
    <r>
      <rPr>
        <b/>
        <sz val="12"/>
        <rFont val="Calibri"/>
        <family val="2"/>
        <scheme val="minor"/>
      </rPr>
      <t>Embora consideremos a entrega como concluída</t>
    </r>
    <r>
      <rPr>
        <sz val="12"/>
        <rFont val="Calibri"/>
        <family val="2"/>
        <scheme val="minor"/>
      </rPr>
      <t xml:space="preserve">, conforme observado no Status Report anterior, a Carta de Serviços ao Usuário encontra-se em revisão. Durante o mês de dezembro, analisamos a possibilidade de promover adequações ao texto da carta. Nesse sentido, em se tratando, por exemplo, do conteúdo da carta editado pela DIRMA, entendemos que serão necessárias adequações. </t>
    </r>
  </si>
  <si>
    <r>
      <t xml:space="preserve">Além do detalhado nas versões anteriores do Status Report, durante o mês de dezembro, o trabalho de redesenho do portal foi priorizado. A seção </t>
    </r>
    <r>
      <rPr>
        <b/>
        <sz val="12"/>
        <color theme="1"/>
        <rFont val="Calibri"/>
        <family val="2"/>
        <scheme val="minor"/>
      </rPr>
      <t>"Acesso à Informação"</t>
    </r>
    <r>
      <rPr>
        <sz val="12"/>
        <color theme="1"/>
        <rFont val="Calibri"/>
        <family val="2"/>
        <scheme val="minor"/>
      </rPr>
      <t xml:space="preserve">, composta por 15 páginas de segunda camada, encontra-se praticamente concluída. No mesmo período, foram implementadas sugestões de redesenho da página inicial, cujo conteúdo está próximo de ser definido. Muito embora haja consenso no que tange ao conteúdo da página, faz-se necessário definir o seu layout, que deve ser compatível, tanto com sua versão "desktop", quanto com a versão "mobile".
Cabe destacar, ainda, que as áreas finalísticas, responsáveis por uma importante parcela do conteúdo do portal, iniciaram estudos que contemplam a revisão dos conteúdos e sua reorganização entre páginas de diversas camadas.
Conforme reportado abaixo, foram realizadas algumas outras atividades.
</t>
    </r>
  </si>
  <si>
    <r>
      <rPr>
        <b/>
        <sz val="12"/>
        <rFont val="Calibri"/>
        <family val="2"/>
        <scheme val="minor"/>
      </rPr>
      <t xml:space="preserve">1. </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Ainda é aguardada a alocação de servidores/empregados públicos a serem movimentados nos termos da </t>
    </r>
    <r>
      <rPr>
        <b/>
        <sz val="12"/>
        <rFont val="Calibri"/>
        <family val="2"/>
        <scheme val="minor"/>
      </rPr>
      <t>Portaria MPDG nº 193/2018</t>
    </r>
    <r>
      <rPr>
        <sz val="12"/>
        <rFont val="Calibri"/>
        <family val="2"/>
        <scheme val="minor"/>
      </rPr>
      <t xml:space="preserve">.
</t>
    </r>
    <r>
      <rPr>
        <b/>
        <sz val="12"/>
        <rFont val="Calibri"/>
        <family val="2"/>
        <scheme val="minor"/>
      </rPr>
      <t>3.</t>
    </r>
    <r>
      <rPr>
        <sz val="12"/>
        <rFont val="Calibri"/>
        <family val="2"/>
        <scheme val="minor"/>
      </rPr>
      <t xml:space="preserve"> No que tange à entrega correspondente ao nº 5.4, não houve, no mês de dezembro, atualizações relevantes.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</si>
  <si>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No que tange à entrega correspondente ao nº 1.4, não houve, no mês de dezembro, atualizações relevantes.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</si>
  <si>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No que tange à entrega correspondente ao nº 1.5, não houve, no mês de dezembro, atualizações relevantes.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</si>
  <si>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 xml:space="preserve">2. </t>
    </r>
    <r>
      <rPr>
        <sz val="12"/>
        <rFont val="Calibri"/>
        <family val="2"/>
        <scheme val="minor"/>
      </rPr>
      <t xml:space="preserve"> No que tange à entrega correspondente ao nº 4.6, não houve, no mês de dezembro, atualizações relevantes.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</si>
  <si>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No que tange à entrega correspondente ao nº 4.7, não houve, no mês de dezembro, atualizações relevantes. </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</si>
  <si>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No que tange à entrega correspondente ao nº 4.8, não houve, no mês de dezembro, atualizações relevantes. </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</si>
  <si>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 xml:space="preserve">2. </t>
    </r>
    <r>
      <rPr>
        <sz val="12"/>
        <rFont val="Calibri"/>
        <family val="2"/>
        <scheme val="minor"/>
      </rPr>
      <t xml:space="preserve">Ainda é aguardada a alocação de servidores/empregados públicos a serem movimentados nos termos da </t>
    </r>
    <r>
      <rPr>
        <b/>
        <sz val="12"/>
        <rFont val="Calibri"/>
        <family val="2"/>
        <scheme val="minor"/>
      </rPr>
      <t xml:space="preserve">Portaria MPDG nº 193/2018.
3. </t>
    </r>
    <r>
      <rPr>
        <sz val="12"/>
        <rFont val="Calibri"/>
        <family val="2"/>
        <scheme val="minor"/>
      </rPr>
      <t>Considerando o Status Report anterior, no que tange à entrega correspondente ao nº 4.9, não houve, no mês de dezembro, atualizações relevantes.</t>
    </r>
  </si>
  <si>
    <r>
      <t xml:space="preserve">1.  Para melhor interpretação do resumo, devem ser consideradas as informações do Status Report anterior.
2. Além da documentação anteriormente enviada à Receita Federal, destinamos ao órgão, em atenção às suas orientações,  o </t>
    </r>
    <r>
      <rPr>
        <b/>
        <sz val="12"/>
        <rFont val="Calibri"/>
        <family val="2"/>
        <scheme val="minor"/>
      </rPr>
      <t>Ofício SEI nº 358/2019 [0203437]</t>
    </r>
    <r>
      <rPr>
        <sz val="12"/>
        <rFont val="Calibri"/>
        <family val="2"/>
        <scheme val="minor"/>
      </rPr>
      <t xml:space="preserve">, enviado em 20/12, por meio do qual se solicitou o acesso à base de dados de CPF geridas pelo órgão.
</t>
    </r>
    <r>
      <rPr>
        <b/>
        <sz val="12"/>
        <rFont val="Calibri"/>
        <family val="2"/>
        <scheme val="minor"/>
      </rPr>
      <t>3.</t>
    </r>
    <r>
      <rPr>
        <sz val="12"/>
        <rFont val="Calibri"/>
        <family val="2"/>
        <scheme val="minor"/>
      </rPr>
      <t xml:space="preserve"> </t>
    </r>
    <r>
      <rPr>
        <b/>
        <sz val="12"/>
        <rFont val="Calibri"/>
        <family val="2"/>
        <scheme val="minor"/>
      </rPr>
      <t>Temos a entrega correspondente ao nº 5.2 como concluída</t>
    </r>
    <r>
      <rPr>
        <sz val="12"/>
        <rFont val="Calibri"/>
        <family val="2"/>
        <scheme val="minor"/>
      </rPr>
      <t>. Não esperamos ter atualizações mensais ao longo dos próximos meses.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</si>
  <si>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Ainda é aguardada a indicação de um interlocutor da SGD para as trativas iniciais a respeito da entrega.
</t>
    </r>
    <r>
      <rPr>
        <b/>
        <sz val="12"/>
        <rFont val="Calibri"/>
        <family val="2"/>
        <scheme val="minor"/>
      </rPr>
      <t>3.</t>
    </r>
    <r>
      <rPr>
        <sz val="12"/>
        <rFont val="Calibri"/>
        <family val="2"/>
        <scheme val="minor"/>
      </rPr>
      <t xml:space="preserve"> No que tange à entrega correspondente ao nº 5.5, não houve, no mês de dezembro, atualizações relevantes. </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</si>
  <si>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Considerando o Status Report anterior, no que tange à entrega correspondente ao nº 4.2, não houve, no mês de dezembro, atualizações relevantes.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</si>
  <si>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Considerando o Status Report anterior, no que tange à entrega correspondente ao nº 4.3, não houve, no mês de dezembro, atualizações relevantes.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</si>
  <si>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 xml:space="preserve">2. </t>
    </r>
    <r>
      <rPr>
        <sz val="12"/>
        <rFont val="Calibri"/>
        <family val="2"/>
        <scheme val="minor"/>
      </rPr>
      <t xml:space="preserve">Além da documentação anteriormente enviada à Receita Federal, destinamos ao órgão, em atenção às suas orientações,  o </t>
    </r>
    <r>
      <rPr>
        <b/>
        <sz val="12"/>
        <rFont val="Calibri"/>
        <family val="2"/>
        <scheme val="minor"/>
      </rPr>
      <t>Ofício SEI nº 358/2019 [0203437]</t>
    </r>
    <r>
      <rPr>
        <sz val="12"/>
        <rFont val="Calibri"/>
        <family val="2"/>
        <scheme val="minor"/>
      </rPr>
      <t xml:space="preserve">, enviado em 20/12, por meio do qual se solicitou o acesso à base de dados de CPF geridas pelo órgão.
</t>
    </r>
    <r>
      <rPr>
        <b/>
        <sz val="12"/>
        <rFont val="Calibri"/>
        <family val="2"/>
        <scheme val="minor"/>
      </rPr>
      <t>3.</t>
    </r>
    <r>
      <rPr>
        <sz val="12"/>
        <rFont val="Calibri"/>
        <family val="2"/>
        <scheme val="minor"/>
      </rPr>
      <t xml:space="preserve"> Considerando o Status Report anterior, no que tange à entrega correspondente ao nº 4.9, não houve, no mês de dezembro, atualizações relevantes.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</si>
  <si>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No que tange à entrega correspondente ao nº 5.6, não houve, no mês de dezembro, atualizações relevantes. </t>
    </r>
  </si>
  <si>
    <t xml:space="preserve">1. Durante o mês de dezembro, não houve incidência ou impacto desse risco específico. </t>
  </si>
  <si>
    <r>
      <rPr>
        <b/>
        <sz val="12"/>
        <rFont val="Calibri"/>
        <family val="2"/>
        <scheme val="minor"/>
      </rPr>
      <t xml:space="preserve">1. </t>
    </r>
    <r>
      <rPr>
        <sz val="12"/>
        <rFont val="Calibri"/>
        <family val="2"/>
        <scheme val="minor"/>
      </rPr>
      <t xml:space="preserve">Conforme notícia veiculada no Portal do INPI (http://www.inpi.gov.br/noticias/inpi-lanca-sistema-online-para-pedidos-de-topografia-de-circuito-integrado/view), o módulo e-Chip entrou em operação na data de 2 de outubro (07/10/2019).
</t>
    </r>
    <r>
      <rPr>
        <b/>
        <sz val="12"/>
        <rFont val="Calibri"/>
        <family val="2"/>
        <scheme val="minor"/>
      </rPr>
      <t>2. A entrega foi considerada como concluída em 07/10/2019, não sendo previstas atualizações mensais.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</si>
  <si>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Durante o mês de dezembro, o trabalho de redesenho do portal foi priorizado. A seção </t>
    </r>
    <r>
      <rPr>
        <b/>
        <sz val="12"/>
        <rFont val="Calibri"/>
        <family val="2"/>
        <scheme val="minor"/>
      </rPr>
      <t>"Acesso à Informação"</t>
    </r>
    <r>
      <rPr>
        <sz val="12"/>
        <rFont val="Calibri"/>
        <family val="2"/>
        <scheme val="minor"/>
      </rPr>
      <t xml:space="preserve">, composta por 15 páginas de segunda camada, encontra-se praticamente concluída.
</t>
    </r>
    <r>
      <rPr>
        <b/>
        <sz val="12"/>
        <rFont val="Calibri"/>
        <family val="2"/>
        <scheme val="minor"/>
      </rPr>
      <t>3.</t>
    </r>
    <r>
      <rPr>
        <sz val="12"/>
        <rFont val="Calibri"/>
        <family val="2"/>
        <scheme val="minor"/>
      </rPr>
      <t xml:space="preserve"> No mesmo período, foram implementadas sugestões de redesenho da página inicial, cujo conteúdo está próximo de ser definido. Muito embora haja consenso no que tange ao conteúdo da página, faz-se necessário definir o seu layout, que deve ser compatível, tanto com sua versão "desktop", quanto com a versão "mobile".
</t>
    </r>
    <r>
      <rPr>
        <b/>
        <sz val="12"/>
        <rFont val="Calibri"/>
        <family val="2"/>
        <scheme val="minor"/>
      </rPr>
      <t>4.</t>
    </r>
    <r>
      <rPr>
        <sz val="12"/>
        <rFont val="Calibri"/>
        <family val="2"/>
        <scheme val="minor"/>
      </rPr>
      <t xml:space="preserve"> As áreas finalísticas, responsáveis por uma importante parcela do conteúdo do portal, iniciaram estudos que contemplam a revisão dos conteúdos e sua reorganização entre páginas de diversas camadas.
</t>
    </r>
    <r>
      <rPr>
        <b/>
        <sz val="12"/>
        <rFont val="Calibri"/>
        <family val="2"/>
        <scheme val="minor"/>
      </rPr>
      <t>5.</t>
    </r>
    <r>
      <rPr>
        <sz val="12"/>
        <rFont val="Calibri"/>
        <family val="2"/>
        <scheme val="minor"/>
      </rPr>
      <t xml:space="preserve"> Observamos, por fim, que foram iniciadas tratativas junto à SGD, com vistas ao início das atividades necessárias à implementação do portal sob o guarda-chuva do Portal "Gov.Br".
</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</si>
  <si>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Durante o mês de dezembro, o trabalho de redesenho do portal foi priorizado. A seção </t>
    </r>
    <r>
      <rPr>
        <b/>
        <sz val="12"/>
        <rFont val="Calibri"/>
        <family val="2"/>
        <scheme val="minor"/>
      </rPr>
      <t>"Acesso à Informação"</t>
    </r>
    <r>
      <rPr>
        <sz val="12"/>
        <rFont val="Calibri"/>
        <family val="2"/>
        <scheme val="minor"/>
      </rPr>
      <t xml:space="preserve">, composta por 15 páginas de segunda camada, encontra-se praticamente concluída.
</t>
    </r>
    <r>
      <rPr>
        <b/>
        <sz val="12"/>
        <rFont val="Calibri"/>
        <family val="2"/>
        <scheme val="minor"/>
      </rPr>
      <t xml:space="preserve">3. </t>
    </r>
    <r>
      <rPr>
        <sz val="12"/>
        <rFont val="Calibri"/>
        <family val="2"/>
        <scheme val="minor"/>
      </rPr>
      <t>No mesmo período, foram implementadas sugestões de redesenho da página inicial, cujo conteúdo está próximo de ser definido. Muito embora haja consenso no que tange ao conteúdo da página, faz-se necessário definir o seu layout, que deve ser compatível, tanto com sua versão "desktop", quanto com a versão "mobile".</t>
    </r>
    <r>
      <rPr>
        <b/>
        <sz val="12"/>
        <rFont val="Calibri"/>
        <family val="2"/>
        <scheme val="minor"/>
      </rPr>
      <t xml:space="preserve">
4. </t>
    </r>
    <r>
      <rPr>
        <sz val="12"/>
        <rFont val="Calibri"/>
        <family val="2"/>
        <scheme val="minor"/>
      </rPr>
      <t xml:space="preserve">As áreas finalísticas, responsáveis por uma importante parcela do conteúdo do portal, iniciaram estudos que contemplam a revisão dos conteúdos e sua reorganização entre páginas de diversas camadas.
</t>
    </r>
    <r>
      <rPr>
        <b/>
        <sz val="12"/>
        <rFont val="Calibri"/>
        <family val="2"/>
        <scheme val="minor"/>
      </rPr>
      <t>5.</t>
    </r>
    <r>
      <rPr>
        <sz val="12"/>
        <rFont val="Calibri"/>
        <family val="2"/>
        <scheme val="minor"/>
      </rPr>
      <t xml:space="preserve"> Observamos, por fim, que foram iniciadas tratativas junto à SGD, com vistas ao início das atividades necessárias à implementação do portal sob o guarda-chuva do Portal "Gov.Br".</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</si>
  <si>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Ainda é aguardada a alocação de servidores/empregados públicos a serem movimentados nos termos da </t>
    </r>
    <r>
      <rPr>
        <b/>
        <sz val="12"/>
        <rFont val="Calibri"/>
        <family val="2"/>
        <scheme val="minor"/>
      </rPr>
      <t>Portaria MPDG nº 193/2018.</t>
    </r>
    <r>
      <rPr>
        <sz val="12"/>
        <rFont val="Calibri"/>
        <family val="2"/>
        <scheme val="minor"/>
      </rPr>
      <t xml:space="preserve">
</t>
    </r>
    <r>
      <rPr>
        <b/>
        <sz val="12"/>
        <rFont val="Calibri"/>
        <family val="2"/>
        <scheme val="minor"/>
      </rPr>
      <t>3.</t>
    </r>
    <r>
      <rPr>
        <sz val="12"/>
        <rFont val="Calibri"/>
        <family val="2"/>
        <scheme val="minor"/>
      </rPr>
      <t xml:space="preserve"> Estamos em tratativas para a articulação de apoio </t>
    </r>
    <r>
      <rPr>
        <i/>
        <sz val="12"/>
        <rFont val="Calibri"/>
        <family val="2"/>
        <scheme val="minor"/>
      </rPr>
      <t>in loco</t>
    </r>
    <r>
      <rPr>
        <sz val="12"/>
        <rFont val="Calibri"/>
        <family val="2"/>
        <scheme val="minor"/>
      </rPr>
      <t xml:space="preserve"> de um ou dois servidores da própria Secretaria de Governo Digital para o desenvolvimento conjunto da integração.</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</si>
  <si>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Complementarmente ao solicitado anteriormente, O INPI, novamente, por meio do </t>
    </r>
    <r>
      <rPr>
        <b/>
        <sz val="12"/>
        <rFont val="Calibri"/>
        <family val="2"/>
        <scheme val="minor"/>
      </rPr>
      <t>Ofício SEI nº 358/2019 [0203437]</t>
    </r>
    <r>
      <rPr>
        <sz val="12"/>
        <rFont val="Calibri"/>
        <family val="2"/>
        <scheme val="minor"/>
      </rPr>
      <t xml:space="preserve">, enviado à RFB em 20/12, formalizou a solicitação à base de dados de CPF gerida pelo órgão supracitado, com fulcro na </t>
    </r>
    <r>
      <rPr>
        <b/>
        <sz val="12"/>
        <rFont val="Calibri"/>
        <family val="2"/>
        <scheme val="minor"/>
      </rPr>
      <t>Portaria RFB nº 1.384/16</t>
    </r>
    <r>
      <rPr>
        <sz val="12"/>
        <rFont val="Calibri"/>
        <family val="2"/>
        <scheme val="minor"/>
      </rPr>
      <t xml:space="preserve">.
</t>
    </r>
    <r>
      <rPr>
        <b/>
        <sz val="12"/>
        <rFont val="Calibri"/>
        <family val="2"/>
        <scheme val="minor"/>
      </rPr>
      <t xml:space="preserve">3. </t>
    </r>
    <r>
      <rPr>
        <sz val="12"/>
        <rFont val="Calibri"/>
        <family val="2"/>
        <scheme val="minor"/>
      </rPr>
      <t>Estamos em tratativas para a articulação de apoio in loco de um ou dois servidores da própria Secretaria de Governo Digital para o desenvolvimento conjunto da integração.</t>
    </r>
  </si>
  <si>
    <r>
      <rPr>
        <b/>
        <sz val="12"/>
        <rFont val="Calibri"/>
        <family val="2"/>
        <scheme val="minor"/>
      </rPr>
      <t xml:space="preserve">1. </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Estamos em tratativas para a articulação de apoio in loco de um ou dois servidores da própria Secretaria de Governo Digital para o desenvolvimento conjunto da integração.</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</si>
  <si>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No mês de dezembro, foi realizada videoconferência com a Analista em Tecnologia da Informação da equipe de automação de serviços públicos da Secretaria de Governo Digital, Daniela Santos Cordeiro Baldez, e encaminhado o mapa e narrativas "AS IS" do macroprocesso de concessão de patentes, seguido de proposta de novo desenho do processo "TO BE".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</si>
</sst>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R$&quot;\ * #,##0.00_-;\-&quot;R$&quot;\ * #,##0.00_-;_-&quot;R$&quot;\ * &quot;-&quot;??_-;_-@_-"/>
    <numFmt numFmtId="165" formatCode="_(&quot;$&quot;* #,##0.00_);_(&quot;$&quot;* \(#,##0.00\);_(&quot;$&quot;* &quot;-&quot;??_);_(@_)"/>
    <numFmt numFmtId="166" formatCode="_(* #,##0.00_);_(* \(#,##0.00\);_(* &quot;-&quot;??_);_(@_)"/>
    <numFmt numFmtId="167" formatCode="dd/mm/yy;@"/>
    <numFmt numFmtId="168" formatCode="[$$-409]#,##0.00"/>
    <numFmt numFmtId="169" formatCode="_(&quot;R$ &quot;* #,##0.00_);_(&quot;R$ &quot;* \(#,##0.00\);_(&quot;R$ &quot;* &quot;-&quot;??_);_(@_)"/>
    <numFmt numFmtId="170" formatCode="mmmm\ d\,\ yyyy"/>
    <numFmt numFmtId="171" formatCode="#,##0.00&quot; &quot;;&quot; (&quot;#,##0.00&quot;)&quot;;&quot; -&quot;#&quot; &quot;;@&quot; &quot;"/>
    <numFmt numFmtId="172" formatCode="0.0000000000"/>
    <numFmt numFmtId="173" formatCode="#,##0.00\ ;&quot; (&quot;#,##0.00\);&quot; -&quot;#\ ;@\ "/>
    <numFmt numFmtId="174" formatCode="_(* #,##0.00_);_(* \(#,##0.00\);_(* \-??_);_(@_)"/>
    <numFmt numFmtId="175" formatCode="0.0"/>
    <numFmt numFmtId="176" formatCode="&quot;R$&quot;\ #,##0.00"/>
    <numFmt numFmtId="177" formatCode="[$-416]mmmm\-yy;@"/>
  </numFmts>
  <fonts count="55">
    <font>
      <sz val="11"/>
      <color theme="1"/>
      <name val="Calibri"/>
      <family val="2"/>
      <scheme val="minor"/>
    </font>
    <font>
      <sz val="11"/>
      <color theme="1"/>
      <name val="Calibri"/>
      <family val="2"/>
      <scheme val="minor"/>
    </font>
    <font>
      <sz val="12"/>
      <color theme="0"/>
      <name val="Calibri"/>
      <family val="2"/>
      <scheme val="minor"/>
    </font>
    <font>
      <b/>
      <sz val="12"/>
      <color theme="1"/>
      <name val="Calibri"/>
      <family val="2"/>
      <scheme val="minor"/>
    </font>
    <font>
      <sz val="10"/>
      <name val="Arial"/>
      <family val="2"/>
    </font>
    <font>
      <sz val="11"/>
      <color indexed="8"/>
      <name val="Calibri"/>
      <family val="2"/>
    </font>
    <font>
      <sz val="11"/>
      <color indexed="9"/>
      <name val="Calibri"/>
      <family val="2"/>
    </font>
    <font>
      <sz val="8"/>
      <name val="Arial"/>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0"/>
      <name val="Times New Roman"/>
      <family val="1"/>
    </font>
    <font>
      <b/>
      <sz val="11"/>
      <color indexed="56"/>
      <name val="Calibri"/>
      <family val="2"/>
    </font>
    <font>
      <sz val="11"/>
      <color indexed="62"/>
      <name val="Calibri"/>
      <family val="2"/>
    </font>
    <font>
      <sz val="10"/>
      <color theme="1"/>
      <name val="Arial2"/>
    </font>
    <font>
      <b/>
      <sz val="12"/>
      <name val="Arial"/>
      <family val="2"/>
    </font>
    <font>
      <u/>
      <sz val="10"/>
      <color indexed="12"/>
      <name val="Arial"/>
      <family val="2"/>
    </font>
    <font>
      <sz val="11"/>
      <color indexed="20"/>
      <name val="Calibri"/>
      <family val="2"/>
    </font>
    <font>
      <sz val="11"/>
      <color indexed="60"/>
      <name val="Calibri"/>
      <family val="2"/>
    </font>
    <font>
      <b/>
      <sz val="10"/>
      <color indexed="9"/>
      <name val="Arial"/>
      <family val="2"/>
    </font>
    <font>
      <sz val="10"/>
      <name val="MS Sans Serif"/>
      <family val="2"/>
    </font>
    <font>
      <b/>
      <sz val="10"/>
      <name val="Arial"/>
      <family val="2"/>
    </font>
    <font>
      <b/>
      <sz val="11"/>
      <color indexed="63"/>
      <name val="Calibri"/>
      <family val="2"/>
    </font>
    <font>
      <sz val="11"/>
      <color indexed="10"/>
      <name val="Calibri"/>
      <family val="2"/>
    </font>
    <font>
      <i/>
      <sz val="11"/>
      <color indexed="23"/>
      <name val="Calibri"/>
      <family val="2"/>
    </font>
    <font>
      <b/>
      <sz val="15"/>
      <color indexed="56"/>
      <name val="Calibri"/>
      <family val="2"/>
    </font>
    <font>
      <b/>
      <sz val="18"/>
      <color indexed="56"/>
      <name val="Cambria"/>
      <family val="2"/>
    </font>
    <font>
      <b/>
      <sz val="13"/>
      <color indexed="56"/>
      <name val="Calibri"/>
      <family val="2"/>
    </font>
    <font>
      <b/>
      <sz val="11"/>
      <color indexed="8"/>
      <name val="Calibri"/>
      <family val="2"/>
    </font>
    <font>
      <sz val="11"/>
      <name val="Calibri"/>
      <family val="2"/>
      <scheme val="minor"/>
    </font>
    <font>
      <b/>
      <sz val="12"/>
      <name val="Calibri"/>
      <family val="2"/>
      <scheme val="minor"/>
    </font>
    <font>
      <sz val="12"/>
      <name val="Calibri"/>
      <family val="2"/>
      <scheme val="minor"/>
    </font>
    <font>
      <sz val="12"/>
      <color theme="1"/>
      <name val="Calibri"/>
      <family val="2"/>
      <scheme val="minor"/>
    </font>
    <font>
      <b/>
      <sz val="18"/>
      <name val="Calibri"/>
      <family val="2"/>
      <scheme val="minor"/>
    </font>
    <font>
      <sz val="12"/>
      <color theme="1" tint="0.249977111117893"/>
      <name val="Calibri"/>
      <family val="2"/>
      <scheme val="minor"/>
    </font>
    <font>
      <b/>
      <sz val="12"/>
      <color rgb="FFFF0000"/>
      <name val="Calibri"/>
      <family val="2"/>
      <scheme val="minor"/>
    </font>
    <font>
      <b/>
      <sz val="12"/>
      <color theme="0"/>
      <name val="Calibri"/>
      <family val="2"/>
      <scheme val="minor"/>
    </font>
    <font>
      <sz val="12"/>
      <color rgb="FFFF0000"/>
      <name val="Calibri"/>
      <family val="2"/>
      <scheme val="minor"/>
    </font>
    <font>
      <sz val="18"/>
      <name val="Calibri"/>
      <family val="2"/>
      <scheme val="minor"/>
    </font>
    <font>
      <sz val="14"/>
      <color theme="0"/>
      <name val="Calibri"/>
      <family val="2"/>
      <scheme val="minor"/>
    </font>
    <font>
      <sz val="14"/>
      <name val="Calibri"/>
      <family val="2"/>
      <scheme val="minor"/>
    </font>
    <font>
      <b/>
      <sz val="14"/>
      <color theme="1"/>
      <name val="Calibri"/>
      <family val="2"/>
      <scheme val="minor"/>
    </font>
    <font>
      <sz val="14"/>
      <color theme="1"/>
      <name val="Calibri"/>
      <family val="2"/>
      <scheme val="minor"/>
    </font>
    <font>
      <sz val="11"/>
      <color theme="1"/>
      <name val="Roboto Cn"/>
    </font>
    <font>
      <sz val="9"/>
      <color indexed="81"/>
      <name val="Tahoma"/>
      <family val="2"/>
    </font>
    <font>
      <b/>
      <sz val="9"/>
      <color indexed="81"/>
      <name val="Tahoma"/>
      <family val="2"/>
    </font>
    <font>
      <b/>
      <sz val="10"/>
      <color indexed="81"/>
      <name val="Tahoma"/>
      <family val="2"/>
    </font>
    <font>
      <sz val="10"/>
      <color indexed="81"/>
      <name val="Tahoma"/>
      <family val="2"/>
    </font>
    <font>
      <sz val="11"/>
      <color indexed="81"/>
      <name val="Tahoma"/>
      <family val="2"/>
    </font>
    <font>
      <b/>
      <sz val="10"/>
      <color theme="1"/>
      <name val="Calibri"/>
      <family val="2"/>
      <scheme val="minor"/>
    </font>
    <font>
      <sz val="10"/>
      <color theme="1"/>
      <name val="Calibri"/>
      <family val="2"/>
      <scheme val="minor"/>
    </font>
    <font>
      <sz val="10"/>
      <name val="Calibri"/>
      <family val="2"/>
      <scheme val="minor"/>
    </font>
    <font>
      <sz val="11"/>
      <color rgb="FF0070C0"/>
      <name val="Calibri"/>
      <family val="2"/>
      <scheme val="minor"/>
    </font>
    <font>
      <i/>
      <sz val="12"/>
      <name val="Calibri"/>
      <family val="2"/>
      <scheme val="minor"/>
    </font>
  </fonts>
  <fills count="63">
    <fill>
      <patternFill patternType="none"/>
    </fill>
    <fill>
      <patternFill patternType="gray125"/>
    </fill>
    <fill>
      <patternFill patternType="solid">
        <fgColor theme="3" tint="0.79998168889431442"/>
        <bgColor indexed="64"/>
      </patternFill>
    </fill>
    <fill>
      <patternFill patternType="solid">
        <fgColor indexed="31"/>
        <bgColor indexed="50"/>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45"/>
      </patternFill>
    </fill>
    <fill>
      <patternFill patternType="solid">
        <fgColor indexed="46"/>
        <bgColor indexed="24"/>
      </patternFill>
    </fill>
    <fill>
      <patternFill patternType="solid">
        <fgColor indexed="27"/>
        <bgColor indexed="42"/>
      </patternFill>
    </fill>
    <fill>
      <patternFill patternType="solid">
        <fgColor indexed="27"/>
        <bgColor indexed="41"/>
      </patternFill>
    </fill>
    <fill>
      <patternFill patternType="solid">
        <fgColor indexed="47"/>
        <bgColor indexed="50"/>
      </patternFill>
    </fill>
    <fill>
      <patternFill patternType="solid">
        <fgColor indexed="47"/>
        <bgColor indexed="2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bgColor indexed="38"/>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22"/>
        <bgColor indexed="31"/>
      </patternFill>
    </fill>
    <fill>
      <patternFill patternType="solid">
        <fgColor indexed="22"/>
        <bgColor indexed="50"/>
      </patternFill>
    </fill>
    <fill>
      <patternFill patternType="solid">
        <fgColor indexed="55"/>
      </patternFill>
    </fill>
    <fill>
      <patternFill patternType="solid">
        <fgColor indexed="55"/>
        <bgColor indexed="23"/>
      </patternFill>
    </fill>
    <fill>
      <patternFill patternType="solid">
        <fgColor indexed="62"/>
        <bgColor indexed="21"/>
      </patternFill>
    </fill>
    <fill>
      <patternFill patternType="solid">
        <fgColor indexed="62"/>
        <bgColor indexed="56"/>
      </patternFill>
    </fill>
    <fill>
      <patternFill patternType="solid">
        <fgColor indexed="10"/>
        <bgColor indexed="60"/>
      </patternFill>
    </fill>
    <fill>
      <patternFill patternType="solid">
        <fgColor indexed="57"/>
        <bgColor indexed="19"/>
      </patternFill>
    </fill>
    <fill>
      <patternFill patternType="solid">
        <fgColor indexed="57"/>
        <bgColor indexed="21"/>
      </patternFill>
    </fill>
    <fill>
      <patternFill patternType="solid">
        <fgColor indexed="53"/>
        <b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bgColor indexed="64"/>
      </patternFill>
    </fill>
    <fill>
      <patternFill patternType="solid">
        <fgColor indexed="26"/>
        <bgColor indexed="64"/>
      </patternFill>
    </fill>
    <fill>
      <patternFill patternType="solid">
        <fgColor indexed="43"/>
        <bgColor indexed="26"/>
      </patternFill>
    </fill>
    <fill>
      <patternFill patternType="solid">
        <fgColor indexed="26"/>
        <bgColor indexed="9"/>
      </patternFill>
    </fill>
    <fill>
      <patternFill patternType="solid">
        <fgColor indexed="26"/>
      </patternFill>
    </fill>
    <fill>
      <patternFill patternType="solid">
        <fgColor indexed="21"/>
        <bgColor indexed="2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bgColor indexed="64"/>
      </patternFill>
    </fill>
    <fill>
      <patternFill patternType="solid">
        <fgColor theme="2"/>
        <bgColor indexed="64"/>
      </patternFill>
    </fill>
    <fill>
      <patternFill patternType="solid">
        <fgColor theme="2" tint="-9.9978637043366805E-2"/>
        <bgColor indexed="64"/>
      </patternFill>
    </fill>
    <fill>
      <patternFill patternType="solid">
        <fgColor indexed="9"/>
        <bgColor indexed="64"/>
      </patternFill>
    </fill>
  </fills>
  <borders count="56">
    <border>
      <left/>
      <right/>
      <top/>
      <bottom/>
      <diagonal/>
    </border>
    <border>
      <left style="thin">
        <color theme="0"/>
      </left>
      <right style="thin">
        <color theme="0"/>
      </right>
      <top style="thin">
        <color theme="0"/>
      </top>
      <bottom style="thin">
        <color theme="0"/>
      </bottom>
      <diagonal/>
    </border>
    <border>
      <left/>
      <right/>
      <top style="thin">
        <color theme="0"/>
      </top>
      <bottom/>
      <diagonal/>
    </border>
    <border>
      <left/>
      <right/>
      <top/>
      <bottom style="thin">
        <color theme="0"/>
      </bottom>
      <diagonal/>
    </border>
    <border>
      <left style="thin">
        <color theme="0"/>
      </left>
      <right style="thin">
        <color theme="0"/>
      </right>
      <top/>
      <bottom style="thin">
        <color theme="0"/>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rgb="FF004D99"/>
      </left>
      <right style="thin">
        <color rgb="FF004D99"/>
      </right>
      <top style="thin">
        <color rgb="FF004D99"/>
      </top>
      <bottom style="thin">
        <color rgb="FF004D99"/>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top/>
      <bottom/>
      <diagonal/>
    </border>
    <border>
      <left style="thin">
        <color theme="1" tint="0.499984740745262"/>
      </left>
      <right/>
      <top/>
      <bottom style="thin">
        <color theme="1" tint="0.499984740745262"/>
      </bottom>
      <diagonal/>
    </border>
    <border>
      <left style="medium">
        <color theme="1" tint="0.499984740745262"/>
      </left>
      <right/>
      <top style="medium">
        <color theme="1" tint="0.499984740745262"/>
      </top>
      <bottom/>
      <diagonal/>
    </border>
    <border>
      <left/>
      <right/>
      <top style="medium">
        <color theme="1" tint="0.499984740745262"/>
      </top>
      <bottom/>
      <diagonal/>
    </border>
    <border>
      <left style="medium">
        <color theme="1" tint="0.499984740745262"/>
      </left>
      <right/>
      <top/>
      <bottom/>
      <diagonal/>
    </border>
    <border>
      <left/>
      <right style="medium">
        <color theme="1" tint="0.499984740745262"/>
      </right>
      <top/>
      <bottom/>
      <diagonal/>
    </border>
    <border>
      <left style="medium">
        <color theme="1" tint="0.499984740745262"/>
      </left>
      <right/>
      <top/>
      <bottom style="medium">
        <color theme="1" tint="0.499984740745262"/>
      </bottom>
      <diagonal/>
    </border>
    <border>
      <left/>
      <right/>
      <top/>
      <bottom style="medium">
        <color theme="1" tint="0.499984740745262"/>
      </bottom>
      <diagonal/>
    </border>
    <border>
      <left/>
      <right style="medium">
        <color theme="1" tint="0.499984740745262"/>
      </right>
      <top/>
      <bottom style="medium">
        <color theme="1" tint="0.499984740745262"/>
      </bottom>
      <diagonal/>
    </border>
    <border>
      <left style="thin">
        <color theme="0"/>
      </left>
      <right style="thin">
        <color theme="0"/>
      </right>
      <top style="thin">
        <color theme="0"/>
      </top>
      <bottom/>
      <diagonal/>
    </border>
    <border>
      <left/>
      <right style="thin">
        <color theme="0"/>
      </right>
      <top style="thin">
        <color theme="0"/>
      </top>
      <bottom/>
      <diagonal/>
    </border>
    <border>
      <left/>
      <right/>
      <top style="thin">
        <color theme="0"/>
      </top>
      <bottom style="thin">
        <color theme="1" tint="0.499984740745262"/>
      </bottom>
      <diagonal/>
    </border>
    <border>
      <left/>
      <right/>
      <top style="medium">
        <color theme="1" tint="0.499984740745262"/>
      </top>
      <bottom style="medium">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indexed="64"/>
      </right>
      <top/>
      <bottom style="thin">
        <color indexed="64"/>
      </bottom>
      <diagonal/>
    </border>
    <border>
      <left/>
      <right/>
      <top style="thin">
        <color theme="1" tint="0.499984740745262"/>
      </top>
      <bottom/>
      <diagonal/>
    </border>
    <border>
      <left/>
      <right/>
      <top/>
      <bottom style="thin">
        <color theme="1" tint="0.499984740745262"/>
      </bottom>
      <diagonal/>
    </border>
    <border>
      <left/>
      <right style="medium">
        <color theme="1" tint="0.499984740745262"/>
      </right>
      <top style="medium">
        <color theme="1" tint="0.499984740745262"/>
      </top>
      <bottom/>
      <diagonal/>
    </border>
    <border>
      <left/>
      <right/>
      <top style="thin">
        <color theme="1" tint="0.499984740745262"/>
      </top>
      <bottom style="medium">
        <color theme="1" tint="0.499984740745262"/>
      </bottom>
      <diagonal/>
    </border>
    <border>
      <left style="thin">
        <color indexed="23"/>
      </left>
      <right style="thin">
        <color indexed="23"/>
      </right>
      <top style="thin">
        <color indexed="23"/>
      </top>
      <bottom style="thin">
        <color indexed="23"/>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top style="thin">
        <color theme="0"/>
      </top>
      <bottom/>
      <diagonal/>
    </border>
    <border>
      <left style="thin">
        <color theme="0" tint="-0.24994659260841701"/>
      </left>
      <right style="thin">
        <color theme="0" tint="-0.24994659260841701"/>
      </right>
      <top/>
      <bottom style="thin">
        <color theme="0" tint="-0.24994659260841701"/>
      </bottom>
      <diagonal/>
    </border>
    <border>
      <left style="thin">
        <color indexed="22"/>
      </left>
      <right style="thin">
        <color indexed="22"/>
      </right>
      <top/>
      <bottom style="thin">
        <color indexed="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op>
      <bottom style="thin">
        <color theme="0" tint="-0.24994659260841701"/>
      </bottom>
      <diagonal/>
    </border>
    <border>
      <left style="thin">
        <color theme="1" tint="0.499984740745262"/>
      </left>
      <right style="thin">
        <color theme="1" tint="0.499984740745262"/>
      </right>
      <top style="thin">
        <color indexed="64"/>
      </top>
      <bottom/>
      <diagonal/>
    </border>
  </borders>
  <cellStyleXfs count="635">
    <xf numFmtId="0" fontId="0" fillId="0" borderId="0"/>
    <xf numFmtId="9" fontId="1" fillId="0" borderId="0" applyFont="0" applyFill="0" applyBorder="0" applyAlignment="0" applyProtection="0"/>
    <xf numFmtId="0" fontId="4" fillId="0" borderId="0"/>
    <xf numFmtId="168" fontId="4"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168" fontId="5" fillId="13" borderId="0" applyNumberFormat="0" applyBorder="0" applyAlignment="0" applyProtection="0"/>
    <xf numFmtId="168" fontId="5" fillId="13" borderId="0" applyNumberFormat="0" applyBorder="0" applyAlignment="0" applyProtection="0"/>
    <xf numFmtId="168" fontId="5" fillId="13" borderId="0" applyNumberFormat="0" applyBorder="0" applyAlignment="0" applyProtection="0"/>
    <xf numFmtId="0" fontId="5" fillId="14" borderId="0" applyNumberFormat="0" applyBorder="0" applyAlignment="0" applyProtection="0"/>
    <xf numFmtId="168" fontId="5" fillId="14" borderId="0" applyNumberFormat="0" applyBorder="0" applyAlignment="0" applyProtection="0"/>
    <xf numFmtId="168" fontId="5" fillId="14" borderId="0" applyNumberFormat="0" applyBorder="0" applyAlignment="0" applyProtection="0"/>
    <xf numFmtId="168" fontId="5" fillId="14" borderId="0" applyNumberFormat="0" applyBorder="0" applyAlignment="0" applyProtection="0"/>
    <xf numFmtId="0" fontId="5" fillId="15" borderId="0" applyNumberFormat="0" applyBorder="0" applyAlignment="0" applyProtection="0"/>
    <xf numFmtId="168" fontId="5" fillId="15" borderId="0" applyNumberFormat="0" applyBorder="0" applyAlignment="0" applyProtection="0"/>
    <xf numFmtId="168" fontId="5" fillId="15" borderId="0" applyNumberFormat="0" applyBorder="0" applyAlignment="0" applyProtection="0"/>
    <xf numFmtId="168" fontId="5" fillId="15" borderId="0" applyNumberFormat="0" applyBorder="0" applyAlignment="0" applyProtection="0"/>
    <xf numFmtId="0" fontId="5" fillId="16" borderId="0" applyNumberFormat="0" applyBorder="0" applyAlignment="0" applyProtection="0"/>
    <xf numFmtId="168" fontId="5" fillId="16" borderId="0" applyNumberFormat="0" applyBorder="0" applyAlignment="0" applyProtection="0"/>
    <xf numFmtId="168" fontId="5" fillId="16" borderId="0" applyNumberFormat="0" applyBorder="0" applyAlignment="0" applyProtection="0"/>
    <xf numFmtId="168" fontId="5" fillId="16" borderId="0" applyNumberFormat="0" applyBorder="0" applyAlignment="0" applyProtection="0"/>
    <xf numFmtId="0" fontId="5" fillId="17" borderId="0" applyNumberFormat="0" applyBorder="0" applyAlignment="0" applyProtection="0"/>
    <xf numFmtId="168" fontId="5" fillId="17" borderId="0" applyNumberFormat="0" applyBorder="0" applyAlignment="0" applyProtection="0"/>
    <xf numFmtId="168" fontId="5" fillId="17" borderId="0" applyNumberFormat="0" applyBorder="0" applyAlignment="0" applyProtection="0"/>
    <xf numFmtId="168" fontId="5" fillId="17" borderId="0" applyNumberFormat="0" applyBorder="0" applyAlignment="0" applyProtection="0"/>
    <xf numFmtId="0" fontId="5" fillId="18" borderId="0" applyNumberFormat="0" applyBorder="0" applyAlignment="0" applyProtection="0"/>
    <xf numFmtId="168" fontId="5" fillId="18" borderId="0" applyNumberFormat="0" applyBorder="0" applyAlignment="0" applyProtection="0"/>
    <xf numFmtId="168" fontId="5" fillId="18" borderId="0" applyNumberFormat="0" applyBorder="0" applyAlignment="0" applyProtection="0"/>
    <xf numFmtId="168"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168" fontId="5" fillId="23" borderId="0" applyNumberFormat="0" applyBorder="0" applyAlignment="0" applyProtection="0"/>
    <xf numFmtId="168" fontId="5" fillId="23" borderId="0" applyNumberFormat="0" applyBorder="0" applyAlignment="0" applyProtection="0"/>
    <xf numFmtId="168" fontId="5" fillId="23" borderId="0" applyNumberFormat="0" applyBorder="0" applyAlignment="0" applyProtection="0"/>
    <xf numFmtId="0" fontId="5" fillId="24" borderId="0" applyNumberFormat="0" applyBorder="0" applyAlignment="0" applyProtection="0"/>
    <xf numFmtId="168" fontId="5" fillId="24" borderId="0" applyNumberFormat="0" applyBorder="0" applyAlignment="0" applyProtection="0"/>
    <xf numFmtId="168" fontId="5" fillId="24" borderId="0" applyNumberFormat="0" applyBorder="0" applyAlignment="0" applyProtection="0"/>
    <xf numFmtId="168" fontId="5" fillId="24" borderId="0" applyNumberFormat="0" applyBorder="0" applyAlignment="0" applyProtection="0"/>
    <xf numFmtId="0" fontId="5" fillId="25" borderId="0" applyNumberFormat="0" applyBorder="0" applyAlignment="0" applyProtection="0"/>
    <xf numFmtId="168" fontId="5" fillId="25" borderId="0" applyNumberFormat="0" applyBorder="0" applyAlignment="0" applyProtection="0"/>
    <xf numFmtId="168" fontId="5" fillId="25" borderId="0" applyNumberFormat="0" applyBorder="0" applyAlignment="0" applyProtection="0"/>
    <xf numFmtId="168" fontId="5" fillId="25" borderId="0" applyNumberFormat="0" applyBorder="0" applyAlignment="0" applyProtection="0"/>
    <xf numFmtId="0" fontId="5" fillId="16" borderId="0" applyNumberFormat="0" applyBorder="0" applyAlignment="0" applyProtection="0"/>
    <xf numFmtId="168" fontId="5" fillId="16" borderId="0" applyNumberFormat="0" applyBorder="0" applyAlignment="0" applyProtection="0"/>
    <xf numFmtId="168" fontId="5" fillId="16" borderId="0" applyNumberFormat="0" applyBorder="0" applyAlignment="0" applyProtection="0"/>
    <xf numFmtId="168" fontId="5" fillId="16" borderId="0" applyNumberFormat="0" applyBorder="0" applyAlignment="0" applyProtection="0"/>
    <xf numFmtId="0" fontId="5" fillId="23" borderId="0" applyNumberFormat="0" applyBorder="0" applyAlignment="0" applyProtection="0"/>
    <xf numFmtId="168" fontId="5" fillId="23" borderId="0" applyNumberFormat="0" applyBorder="0" applyAlignment="0" applyProtection="0"/>
    <xf numFmtId="168" fontId="5" fillId="23" borderId="0" applyNumberFormat="0" applyBorder="0" applyAlignment="0" applyProtection="0"/>
    <xf numFmtId="168" fontId="5" fillId="23" borderId="0" applyNumberFormat="0" applyBorder="0" applyAlignment="0" applyProtection="0"/>
    <xf numFmtId="0" fontId="5" fillId="26" borderId="0" applyNumberFormat="0" applyBorder="0" applyAlignment="0" applyProtection="0"/>
    <xf numFmtId="168" fontId="5" fillId="26" borderId="0" applyNumberFormat="0" applyBorder="0" applyAlignment="0" applyProtection="0"/>
    <xf numFmtId="168" fontId="5" fillId="26" borderId="0" applyNumberFormat="0" applyBorder="0" applyAlignment="0" applyProtection="0"/>
    <xf numFmtId="168" fontId="5"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168" fontId="6" fillId="32" borderId="0" applyNumberFormat="0" applyBorder="0" applyAlignment="0" applyProtection="0"/>
    <xf numFmtId="0" fontId="6" fillId="24" borderId="0" applyNumberFormat="0" applyBorder="0" applyAlignment="0" applyProtection="0"/>
    <xf numFmtId="168" fontId="6" fillId="24" borderId="0" applyNumberFormat="0" applyBorder="0" applyAlignment="0" applyProtection="0"/>
    <xf numFmtId="0" fontId="6" fillId="25" borderId="0" applyNumberFormat="0" applyBorder="0" applyAlignment="0" applyProtection="0"/>
    <xf numFmtId="168" fontId="6" fillId="25" borderId="0" applyNumberFormat="0" applyBorder="0" applyAlignment="0" applyProtection="0"/>
    <xf numFmtId="0" fontId="6" fillId="33" borderId="0" applyNumberFormat="0" applyBorder="0" applyAlignment="0" applyProtection="0"/>
    <xf numFmtId="168" fontId="6" fillId="33" borderId="0" applyNumberFormat="0" applyBorder="0" applyAlignment="0" applyProtection="0"/>
    <xf numFmtId="0" fontId="6" fillId="34" borderId="0" applyNumberFormat="0" applyBorder="0" applyAlignment="0" applyProtection="0"/>
    <xf numFmtId="168" fontId="6" fillId="34" borderId="0" applyNumberFormat="0" applyBorder="0" applyAlignment="0" applyProtection="0"/>
    <xf numFmtId="0" fontId="6" fillId="35" borderId="0" applyNumberFormat="0" applyBorder="0" applyAlignment="0" applyProtection="0"/>
    <xf numFmtId="168" fontId="6" fillId="35" borderId="0" applyNumberFormat="0" applyBorder="0" applyAlignment="0" applyProtection="0"/>
    <xf numFmtId="0" fontId="7" fillId="0" borderId="0" applyNumberFormat="0" applyAlignment="0"/>
    <xf numFmtId="168" fontId="7" fillId="0" borderId="0" applyNumberFormat="0" applyAlignment="0"/>
    <xf numFmtId="0" fontId="8" fillId="6" borderId="0" applyNumberFormat="0" applyBorder="0" applyAlignment="0" applyProtection="0"/>
    <xf numFmtId="0" fontId="8" fillId="15" borderId="0" applyNumberFormat="0" applyBorder="0" applyAlignment="0" applyProtection="0"/>
    <xf numFmtId="168" fontId="8" fillId="15" borderId="0" applyNumberFormat="0" applyBorder="0" applyAlignment="0" applyProtection="0"/>
    <xf numFmtId="168" fontId="9" fillId="36" borderId="5" applyNumberFormat="0" applyAlignment="0" applyProtection="0"/>
    <xf numFmtId="0" fontId="9" fillId="37" borderId="5" applyNumberFormat="0" applyAlignment="0" applyProtection="0"/>
    <xf numFmtId="168" fontId="9" fillId="36" borderId="5" applyNumberFormat="0" applyAlignment="0" applyProtection="0"/>
    <xf numFmtId="0" fontId="9" fillId="38" borderId="5" applyNumberFormat="0" applyAlignment="0" applyProtection="0"/>
    <xf numFmtId="0" fontId="9" fillId="36" borderId="5" applyNumberFormat="0" applyAlignment="0" applyProtection="0"/>
    <xf numFmtId="0" fontId="9" fillId="36" borderId="5" applyNumberFormat="0" applyAlignment="0" applyProtection="0"/>
    <xf numFmtId="0" fontId="9" fillId="36" borderId="5" applyNumberFormat="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10" fillId="39" borderId="6" applyNumberFormat="0" applyAlignment="0" applyProtection="0"/>
    <xf numFmtId="168" fontId="10" fillId="39" borderId="6" applyNumberFormat="0" applyAlignment="0" applyProtection="0"/>
    <xf numFmtId="0" fontId="11" fillId="0" borderId="7" applyNumberFormat="0" applyFill="0" applyAlignment="0" applyProtection="0"/>
    <xf numFmtId="168" fontId="11" fillId="0" borderId="7" applyNumberFormat="0" applyFill="0" applyAlignment="0" applyProtection="0"/>
    <xf numFmtId="0" fontId="10" fillId="40" borderId="6" applyNumberFormat="0" applyAlignment="0" applyProtection="0"/>
    <xf numFmtId="0" fontId="11" fillId="0" borderId="7" applyNumberFormat="0" applyFill="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4" fillId="0" borderId="0" applyFont="0" applyFill="0" applyBorder="0" applyAlignment="0" applyProtection="0"/>
    <xf numFmtId="165" fontId="4" fillId="0" borderId="0" applyFont="0" applyFill="0" applyBorder="0" applyAlignment="0" applyProtection="0"/>
    <xf numFmtId="170" fontId="12" fillId="0" borderId="0">
      <alignment horizontal="left"/>
    </xf>
    <xf numFmtId="0" fontId="13" fillId="0" borderId="0" applyNumberFormat="0" applyFill="0" applyBorder="0" applyAlignment="0" applyProtection="0"/>
    <xf numFmtId="168" fontId="13" fillId="0" borderId="0" applyNumberFormat="0" applyFill="0" applyBorder="0" applyAlignment="0" applyProtection="0"/>
    <xf numFmtId="0" fontId="6" fillId="41" borderId="0" applyNumberFormat="0" applyBorder="0" applyAlignment="0" applyProtection="0"/>
    <xf numFmtId="0" fontId="6" fillId="42"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168" fontId="6" fillId="47" borderId="0" applyNumberFormat="0" applyBorder="0" applyAlignment="0" applyProtection="0"/>
    <xf numFmtId="0" fontId="6" fillId="48" borderId="0" applyNumberFormat="0" applyBorder="0" applyAlignment="0" applyProtection="0"/>
    <xf numFmtId="168" fontId="6" fillId="48" borderId="0" applyNumberFormat="0" applyBorder="0" applyAlignment="0" applyProtection="0"/>
    <xf numFmtId="0" fontId="6" fillId="49" borderId="0" applyNumberFormat="0" applyBorder="0" applyAlignment="0" applyProtection="0"/>
    <xf numFmtId="168" fontId="6" fillId="49" borderId="0" applyNumberFormat="0" applyBorder="0" applyAlignment="0" applyProtection="0"/>
    <xf numFmtId="0" fontId="6" fillId="33" borderId="0" applyNumberFormat="0" applyBorder="0" applyAlignment="0" applyProtection="0"/>
    <xf numFmtId="168" fontId="6" fillId="33" borderId="0" applyNumberFormat="0" applyBorder="0" applyAlignment="0" applyProtection="0"/>
    <xf numFmtId="0" fontId="6" fillId="34" borderId="0" applyNumberFormat="0" applyBorder="0" applyAlignment="0" applyProtection="0"/>
    <xf numFmtId="168" fontId="6" fillId="34" borderId="0" applyNumberFormat="0" applyBorder="0" applyAlignment="0" applyProtection="0"/>
    <xf numFmtId="0" fontId="6" fillId="50" borderId="0" applyNumberFormat="0" applyBorder="0" applyAlignment="0" applyProtection="0"/>
    <xf numFmtId="168" fontId="6" fillId="50" borderId="0" applyNumberFormat="0" applyBorder="0" applyAlignment="0" applyProtection="0"/>
    <xf numFmtId="168" fontId="14" fillId="18" borderId="5" applyNumberFormat="0" applyAlignment="0" applyProtection="0"/>
    <xf numFmtId="0" fontId="14" fillId="12" borderId="5" applyNumberFormat="0" applyAlignment="0" applyProtection="0"/>
    <xf numFmtId="168" fontId="14" fillId="18" borderId="5" applyNumberFormat="0" applyAlignment="0" applyProtection="0"/>
    <xf numFmtId="0" fontId="14" fillId="11" borderId="5" applyNumberFormat="0" applyAlignment="0" applyProtection="0"/>
    <xf numFmtId="0" fontId="14" fillId="18" borderId="5" applyNumberFormat="0" applyAlignment="0" applyProtection="0"/>
    <xf numFmtId="0" fontId="14" fillId="18" borderId="5" applyNumberFormat="0" applyAlignment="0" applyProtection="0"/>
    <xf numFmtId="0" fontId="14" fillId="18" borderId="5" applyNumberFormat="0" applyAlignment="0" applyProtection="0"/>
    <xf numFmtId="171" fontId="15" fillId="0" borderId="0"/>
    <xf numFmtId="38" fontId="7" fillId="51" borderId="0" applyNumberFormat="0" applyBorder="0" applyAlignment="0" applyProtection="0"/>
    <xf numFmtId="0" fontId="16" fillId="0" borderId="8" applyNumberFormat="0" applyAlignment="0" applyProtection="0">
      <alignment horizontal="left" vertical="center"/>
    </xf>
    <xf numFmtId="168" fontId="16" fillId="0" borderId="8" applyNumberFormat="0" applyAlignment="0" applyProtection="0">
      <alignment horizontal="left" vertical="center"/>
    </xf>
    <xf numFmtId="0" fontId="16" fillId="0" borderId="9">
      <alignment horizontal="left" vertical="center"/>
    </xf>
    <xf numFmtId="168" fontId="16" fillId="0" borderId="9">
      <alignment horizontal="left" vertical="center"/>
    </xf>
    <xf numFmtId="0" fontId="17" fillId="0" borderId="0" applyNumberFormat="0" applyFill="0" applyBorder="0" applyAlignment="0" applyProtection="0">
      <alignment vertical="top"/>
      <protection locked="0"/>
    </xf>
    <xf numFmtId="168" fontId="17" fillId="0" borderId="0" applyNumberFormat="0" applyFill="0" applyBorder="0" applyAlignment="0" applyProtection="0">
      <alignment vertical="top"/>
      <protection locked="0"/>
    </xf>
    <xf numFmtId="0" fontId="18" fillId="14" borderId="0" applyNumberFormat="0" applyBorder="0" applyAlignment="0" applyProtection="0"/>
    <xf numFmtId="168" fontId="18" fillId="14" borderId="0" applyNumberFormat="0" applyBorder="0" applyAlignment="0" applyProtection="0"/>
    <xf numFmtId="0" fontId="18" fillId="5" borderId="0" applyNumberFormat="0" applyBorder="0" applyAlignment="0" applyProtection="0"/>
    <xf numFmtId="10" fontId="7" fillId="52" borderId="10" applyNumberFormat="0" applyBorder="0" applyAlignment="0" applyProtection="0"/>
    <xf numFmtId="0" fontId="19" fillId="53" borderId="0" applyNumberFormat="0" applyBorder="0" applyAlignment="0" applyProtection="0"/>
    <xf numFmtId="172" fontId="4" fillId="0" borderId="0"/>
    <xf numFmtId="172" fontId="4" fillId="0" borderId="0"/>
    <xf numFmtId="172" fontId="4" fillId="0" borderId="0"/>
    <xf numFmtId="172" fontId="4" fillId="0" borderId="0"/>
    <xf numFmtId="172" fontId="4" fillId="0" borderId="0"/>
    <xf numFmtId="172" fontId="4" fillId="0" borderId="0"/>
    <xf numFmtId="172" fontId="4" fillId="0" borderId="0"/>
    <xf numFmtId="172" fontId="4" fillId="0" borderId="0"/>
    <xf numFmtId="172" fontId="4" fillId="0" borderId="0"/>
    <xf numFmtId="0" fontId="4" fillId="0" borderId="0"/>
    <xf numFmtId="168" fontId="4" fillId="0" borderId="0"/>
    <xf numFmtId="0" fontId="4" fillId="0" borderId="0"/>
    <xf numFmtId="0" fontId="4" fillId="0" borderId="0"/>
    <xf numFmtId="168"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5" fillId="0" borderId="0"/>
    <xf numFmtId="168" fontId="5" fillId="0" borderId="0"/>
    <xf numFmtId="168"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168"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168" fontId="4" fillId="0" borderId="0"/>
    <xf numFmtId="0" fontId="4" fillId="0" borderId="0"/>
    <xf numFmtId="168" fontId="4" fillId="0" borderId="0"/>
    <xf numFmtId="168" fontId="4" fillId="0" borderId="0"/>
    <xf numFmtId="0" fontId="4" fillId="0" borderId="0"/>
    <xf numFmtId="168" fontId="4" fillId="0" borderId="0"/>
    <xf numFmtId="0" fontId="4" fillId="0" borderId="0"/>
    <xf numFmtId="168" fontId="4" fillId="0" borderId="0"/>
    <xf numFmtId="168" fontId="1" fillId="0" borderId="0"/>
    <xf numFmtId="0" fontId="4" fillId="0" borderId="0"/>
    <xf numFmtId="0" fontId="4" fillId="0" borderId="0"/>
    <xf numFmtId="0" fontId="4" fillId="54" borderId="11" applyNumberFormat="0" applyAlignment="0" applyProtection="0"/>
    <xf numFmtId="0" fontId="4" fillId="55" borderId="11" applyNumberFormat="0" applyFont="0" applyAlignment="0" applyProtection="0"/>
    <xf numFmtId="168" fontId="4" fillId="55" borderId="11" applyNumberFormat="0" applyFont="0" applyAlignment="0" applyProtection="0"/>
    <xf numFmtId="0" fontId="20" fillId="56" borderId="10" applyNumberFormat="0" applyFont="0" applyFill="0" applyAlignment="0" applyProtection="0">
      <alignment horizontal="center" vertical="center" wrapText="1"/>
    </xf>
    <xf numFmtId="168" fontId="20" fillId="56" borderId="10" applyNumberFormat="0" applyFont="0" applyFill="0" applyAlignment="0" applyProtection="0">
      <alignment horizontal="center" vertical="center" wrapText="1"/>
    </xf>
    <xf numFmtId="0" fontId="12" fillId="0" borderId="0">
      <alignment horizontal="center"/>
    </xf>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 fillId="0" borderId="0" applyFill="0" applyBorder="0" applyAlignment="0" applyProtection="0"/>
    <xf numFmtId="9" fontId="5" fillId="0" borderId="0" applyFont="0" applyFill="0" applyBorder="0" applyAlignment="0" applyProtection="0"/>
    <xf numFmtId="9" fontId="4" fillId="0" borderId="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0" fontId="21" fillId="0" borderId="0" applyNumberFormat="0" applyFont="0" applyFill="0" applyBorder="0" applyAlignment="0" applyProtection="0">
      <alignment horizontal="left"/>
    </xf>
    <xf numFmtId="168" fontId="21" fillId="0" borderId="0" applyNumberFormat="0" applyFont="0" applyFill="0" applyBorder="0" applyAlignment="0" applyProtection="0">
      <alignment horizontal="left"/>
    </xf>
    <xf numFmtId="0" fontId="22" fillId="0" borderId="0" applyNumberFormat="0" applyFill="0" applyBorder="0" applyAlignment="0" applyProtection="0"/>
    <xf numFmtId="0" fontId="23" fillId="38" borderId="12" applyNumberFormat="0" applyAlignment="0" applyProtection="0"/>
    <xf numFmtId="0" fontId="23" fillId="37" borderId="12" applyNumberFormat="0" applyAlignment="0" applyProtection="0"/>
    <xf numFmtId="0" fontId="23" fillId="36" borderId="12" applyNumberFormat="0" applyAlignment="0" applyProtection="0"/>
    <xf numFmtId="168" fontId="23" fillId="36" borderId="12" applyNumberFormat="0" applyAlignment="0" applyProtection="0"/>
    <xf numFmtId="0" fontId="24" fillId="0" borderId="0" applyNumberFormat="0" applyFill="0" applyBorder="0" applyAlignment="0" applyProtection="0"/>
    <xf numFmtId="168" fontId="24" fillId="0" borderId="0" applyNumberFormat="0" applyFill="0" applyBorder="0" applyAlignment="0" applyProtection="0"/>
    <xf numFmtId="0" fontId="24" fillId="0" borderId="0" applyNumberFormat="0" applyFill="0" applyBorder="0" applyAlignment="0" applyProtection="0"/>
    <xf numFmtId="168" fontId="25" fillId="0" borderId="0" applyNumberFormat="0" applyFill="0" applyBorder="0" applyAlignment="0" applyProtection="0"/>
    <xf numFmtId="0" fontId="25" fillId="0" borderId="0" applyNumberFormat="0" applyFill="0" applyBorder="0" applyAlignment="0" applyProtection="0"/>
    <xf numFmtId="168"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13" applyNumberFormat="0" applyFill="0" applyAlignment="0" applyProtection="0"/>
    <xf numFmtId="168" fontId="26" fillId="0" borderId="13" applyNumberFormat="0" applyFill="0" applyAlignment="0" applyProtection="0"/>
    <xf numFmtId="0" fontId="27" fillId="0" borderId="0" applyNumberFormat="0" applyFill="0" applyBorder="0" applyAlignment="0" applyProtection="0"/>
    <xf numFmtId="168"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168" fontId="28" fillId="0" borderId="14" applyNumberFormat="0" applyFill="0" applyAlignment="0" applyProtection="0"/>
    <xf numFmtId="168" fontId="28" fillId="0" borderId="14" applyNumberFormat="0" applyFill="0" applyAlignment="0" applyProtection="0"/>
    <xf numFmtId="0" fontId="28" fillId="0" borderId="14" applyNumberFormat="0" applyFill="0" applyAlignment="0" applyProtection="0"/>
    <xf numFmtId="0" fontId="28" fillId="0" borderId="14" applyNumberFormat="0" applyFill="0" applyAlignment="0" applyProtection="0"/>
    <xf numFmtId="0" fontId="28" fillId="0" borderId="14" applyNumberFormat="0" applyFill="0" applyAlignment="0" applyProtection="0"/>
    <xf numFmtId="168" fontId="13" fillId="0" borderId="15" applyNumberFormat="0" applyFill="0" applyAlignment="0" applyProtection="0"/>
    <xf numFmtId="168"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0" applyNumberFormat="0" applyFill="0" applyBorder="0" applyAlignment="0" applyProtection="0"/>
    <xf numFmtId="168" fontId="27" fillId="0" borderId="0" applyNumberFormat="0" applyFill="0" applyBorder="0" applyAlignment="0" applyProtection="0"/>
    <xf numFmtId="168" fontId="27" fillId="0" borderId="0" applyNumberFormat="0" applyFill="0" applyBorder="0" applyAlignment="0" applyProtection="0"/>
    <xf numFmtId="168"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2" fillId="0" borderId="0" applyNumberFormat="0" applyFill="0" applyBorder="0" applyProtection="0">
      <alignment horizontal="left"/>
    </xf>
    <xf numFmtId="0" fontId="29" fillId="0" borderId="16" applyNumberFormat="0" applyFill="0" applyAlignment="0" applyProtection="0"/>
    <xf numFmtId="0" fontId="4" fillId="0" borderId="0" applyNumberForma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3" fontId="4" fillId="0" borderId="0" applyFill="0" applyBorder="0" applyAlignment="0" applyProtection="0"/>
    <xf numFmtId="174" fontId="4" fillId="0" borderId="0" applyFill="0" applyBorder="0" applyAlignment="0" applyProtection="0"/>
    <xf numFmtId="168" fontId="9" fillId="36" borderId="42" applyNumberFormat="0" applyAlignment="0" applyProtection="0"/>
    <xf numFmtId="0" fontId="9" fillId="37" borderId="42" applyNumberFormat="0" applyAlignment="0" applyProtection="0"/>
    <xf numFmtId="168" fontId="9" fillId="36" borderId="42" applyNumberFormat="0" applyAlignment="0" applyProtection="0"/>
    <xf numFmtId="0" fontId="9" fillId="38" borderId="42" applyNumberFormat="0" applyAlignment="0" applyProtection="0"/>
    <xf numFmtId="0" fontId="9" fillId="36" borderId="42" applyNumberFormat="0" applyAlignment="0" applyProtection="0"/>
    <xf numFmtId="0" fontId="9" fillId="36" borderId="42" applyNumberFormat="0" applyAlignment="0" applyProtection="0"/>
    <xf numFmtId="0" fontId="9" fillId="36" borderId="42" applyNumberFormat="0" applyAlignment="0" applyProtection="0"/>
    <xf numFmtId="168" fontId="14" fillId="18" borderId="42" applyNumberFormat="0" applyAlignment="0" applyProtection="0"/>
    <xf numFmtId="0" fontId="14" fillId="12" borderId="42" applyNumberFormat="0" applyAlignment="0" applyProtection="0"/>
    <xf numFmtId="168" fontId="14" fillId="18" borderId="42" applyNumberFormat="0" applyAlignment="0" applyProtection="0"/>
    <xf numFmtId="0" fontId="14" fillId="11" borderId="42" applyNumberFormat="0" applyAlignment="0" applyProtection="0"/>
    <xf numFmtId="0" fontId="14" fillId="18" borderId="42" applyNumberFormat="0" applyAlignment="0" applyProtection="0"/>
    <xf numFmtId="0" fontId="14" fillId="18" borderId="42" applyNumberFormat="0" applyAlignment="0" applyProtection="0"/>
    <xf numFmtId="0" fontId="14" fillId="18" borderId="42" applyNumberFormat="0" applyAlignment="0" applyProtection="0"/>
    <xf numFmtId="0" fontId="16" fillId="0" borderId="43">
      <alignment horizontal="left" vertical="center"/>
    </xf>
    <xf numFmtId="168" fontId="16" fillId="0" borderId="43">
      <alignment horizontal="left" vertical="center"/>
    </xf>
    <xf numFmtId="10" fontId="7" fillId="52" borderId="44" applyNumberFormat="0" applyBorder="0" applyAlignment="0" applyProtection="0"/>
    <xf numFmtId="0" fontId="4" fillId="54" borderId="45" applyNumberFormat="0" applyAlignment="0" applyProtection="0"/>
    <xf numFmtId="0" fontId="4" fillId="55" borderId="45" applyNumberFormat="0" applyFont="0" applyAlignment="0" applyProtection="0"/>
    <xf numFmtId="168" fontId="4" fillId="55" borderId="45" applyNumberFormat="0" applyFont="0" applyAlignment="0" applyProtection="0"/>
    <xf numFmtId="0" fontId="20" fillId="56" borderId="44" applyNumberFormat="0" applyFont="0" applyFill="0" applyAlignment="0" applyProtection="0">
      <alignment horizontal="center" vertical="center" wrapText="1"/>
    </xf>
    <xf numFmtId="168" fontId="20" fillId="56" borderId="44" applyNumberFormat="0" applyFont="0" applyFill="0" applyAlignment="0" applyProtection="0">
      <alignment horizontal="center" vertical="center" wrapText="1"/>
    </xf>
    <xf numFmtId="0" fontId="23" fillId="38" borderId="46" applyNumberFormat="0" applyAlignment="0" applyProtection="0"/>
    <xf numFmtId="0" fontId="23" fillId="37" borderId="46" applyNumberFormat="0" applyAlignment="0" applyProtection="0"/>
    <xf numFmtId="0" fontId="23" fillId="36" borderId="46" applyNumberFormat="0" applyAlignment="0" applyProtection="0"/>
    <xf numFmtId="168" fontId="23" fillId="36" borderId="46" applyNumberFormat="0" applyAlignment="0" applyProtection="0"/>
    <xf numFmtId="0" fontId="29" fillId="0" borderId="47" applyNumberFormat="0" applyFill="0" applyAlignment="0" applyProtection="0"/>
    <xf numFmtId="164" fontId="4" fillId="0" borderId="0" applyFont="0" applyFill="0" applyBorder="0" applyAlignment="0" applyProtection="0"/>
    <xf numFmtId="0" fontId="5" fillId="0" borderId="0"/>
    <xf numFmtId="0" fontId="4" fillId="0" borderId="0"/>
  </cellStyleXfs>
  <cellXfs count="200">
    <xf numFmtId="0" fontId="0" fillId="0" borderId="0" xfId="0"/>
    <xf numFmtId="167" fontId="0" fillId="0" borderId="17" xfId="0" applyNumberFormat="1" applyBorder="1" applyAlignment="1">
      <alignment horizontal="center"/>
    </xf>
    <xf numFmtId="167" fontId="0" fillId="0" borderId="17" xfId="0" applyNumberFormat="1" applyBorder="1" applyAlignment="1">
      <alignment horizontal="left"/>
    </xf>
    <xf numFmtId="167" fontId="0" fillId="0" borderId="17" xfId="0" applyNumberFormat="1" applyBorder="1"/>
    <xf numFmtId="0" fontId="0" fillId="0" borderId="17" xfId="0" applyBorder="1"/>
    <xf numFmtId="167" fontId="30" fillId="0" borderId="17" xfId="0" applyNumberFormat="1" applyFont="1" applyBorder="1" applyAlignment="1">
      <alignment horizontal="left"/>
    </xf>
    <xf numFmtId="167" fontId="30" fillId="0" borderId="17" xfId="0" applyNumberFormat="1" applyFont="1" applyBorder="1" applyAlignment="1">
      <alignment horizontal="center"/>
    </xf>
    <xf numFmtId="0" fontId="30" fillId="2" borderId="17" xfId="0" applyFont="1" applyFill="1" applyBorder="1" applyAlignment="1">
      <alignment horizontal="center"/>
    </xf>
    <xf numFmtId="0" fontId="33" fillId="0" borderId="0" xfId="0" applyFont="1" applyProtection="1"/>
    <xf numFmtId="0" fontId="33" fillId="0" borderId="23" xfId="0" applyFont="1" applyBorder="1" applyProtection="1"/>
    <xf numFmtId="0" fontId="33" fillId="0" borderId="24" xfId="0" applyFont="1" applyBorder="1" applyProtection="1"/>
    <xf numFmtId="0" fontId="33" fillId="0" borderId="40" xfId="0" applyFont="1" applyBorder="1" applyProtection="1"/>
    <xf numFmtId="0" fontId="33" fillId="0" borderId="0" xfId="0" applyFont="1"/>
    <xf numFmtId="0" fontId="33" fillId="0" borderId="0" xfId="0" applyFont="1" applyBorder="1" applyProtection="1"/>
    <xf numFmtId="0" fontId="33" fillId="0" borderId="25" xfId="0" applyFont="1" applyBorder="1" applyProtection="1"/>
    <xf numFmtId="0" fontId="33" fillId="0" borderId="26" xfId="0" applyFont="1" applyBorder="1" applyProtection="1"/>
    <xf numFmtId="3" fontId="35" fillId="0" borderId="0" xfId="0" applyNumberFormat="1" applyFont="1" applyBorder="1" applyAlignment="1" applyProtection="1">
      <alignment horizontal="right"/>
    </xf>
    <xf numFmtId="3" fontId="35" fillId="0" borderId="0" xfId="0" applyNumberFormat="1" applyFont="1" applyFill="1" applyBorder="1" applyAlignment="1" applyProtection="1">
      <alignment horizontal="right"/>
    </xf>
    <xf numFmtId="167" fontId="2" fillId="0" borderId="0" xfId="0" applyNumberFormat="1" applyFont="1" applyBorder="1" applyAlignment="1" applyProtection="1">
      <alignment horizontal="center" vertical="center"/>
    </xf>
    <xf numFmtId="0" fontId="33" fillId="0" borderId="27" xfId="0" applyFont="1" applyBorder="1" applyProtection="1"/>
    <xf numFmtId="3" fontId="32" fillId="0" borderId="28" xfId="0" applyNumberFormat="1" applyFont="1" applyBorder="1" applyAlignment="1" applyProtection="1">
      <alignment horizontal="right"/>
    </xf>
    <xf numFmtId="3" fontId="31" fillId="0" borderId="28" xfId="0" applyNumberFormat="1" applyFont="1" applyBorder="1" applyProtection="1"/>
    <xf numFmtId="0" fontId="33" fillId="0" borderId="29" xfId="0" applyFont="1" applyBorder="1" applyProtection="1"/>
    <xf numFmtId="0" fontId="33" fillId="0" borderId="33" xfId="0" applyFont="1" applyBorder="1" applyProtection="1"/>
    <xf numFmtId="0" fontId="33" fillId="0" borderId="33" xfId="0" applyFont="1" applyFill="1" applyBorder="1" applyProtection="1"/>
    <xf numFmtId="0" fontId="2" fillId="0" borderId="26" xfId="0" applyFont="1" applyBorder="1" applyAlignment="1" applyProtection="1">
      <alignment vertical="center"/>
    </xf>
    <xf numFmtId="9" fontId="33" fillId="57" borderId="30" xfId="1" applyFont="1" applyFill="1" applyBorder="1" applyAlignment="1" applyProtection="1">
      <alignment horizontal="left" vertical="center" wrapText="1"/>
    </xf>
    <xf numFmtId="9" fontId="33" fillId="57" borderId="30" xfId="1" applyFont="1" applyFill="1" applyBorder="1" applyAlignment="1" applyProtection="1">
      <alignment horizontal="left" vertical="center"/>
    </xf>
    <xf numFmtId="9" fontId="33" fillId="57" borderId="30" xfId="1" applyFont="1" applyFill="1" applyBorder="1" applyAlignment="1" applyProtection="1">
      <alignment horizontal="left" vertical="top"/>
    </xf>
    <xf numFmtId="9" fontId="33" fillId="57" borderId="2" xfId="1" applyFont="1" applyFill="1" applyBorder="1" applyAlignment="1" applyProtection="1">
      <alignment horizontal="left" vertical="center" wrapText="1"/>
    </xf>
    <xf numFmtId="0" fontId="33" fillId="0" borderId="0" xfId="0" applyFont="1" applyAlignment="1" applyProtection="1">
      <alignment vertical="center"/>
    </xf>
    <xf numFmtId="3" fontId="33" fillId="0" borderId="28" xfId="0" applyNumberFormat="1" applyFont="1" applyBorder="1" applyAlignment="1" applyProtection="1">
      <alignment horizontal="left" vertical="center"/>
    </xf>
    <xf numFmtId="0" fontId="33" fillId="0" borderId="41" xfId="0" applyFont="1" applyBorder="1" applyProtection="1"/>
    <xf numFmtId="0" fontId="33" fillId="0" borderId="0" xfId="0" applyFont="1" applyFill="1" applyBorder="1" applyProtection="1"/>
    <xf numFmtId="3" fontId="33" fillId="0" borderId="24" xfId="0" applyNumberFormat="1" applyFont="1" applyBorder="1" applyAlignment="1" applyProtection="1">
      <alignment horizontal="left" vertical="center"/>
    </xf>
    <xf numFmtId="9" fontId="33" fillId="57" borderId="30" xfId="1" applyFont="1" applyFill="1" applyBorder="1" applyAlignment="1" applyProtection="1">
      <alignment horizontal="left" vertical="top" wrapText="1"/>
    </xf>
    <xf numFmtId="0" fontId="33" fillId="0" borderId="0" xfId="0" applyFont="1" applyBorder="1" applyAlignment="1" applyProtection="1">
      <alignment vertical="center"/>
    </xf>
    <xf numFmtId="0" fontId="33" fillId="0" borderId="27" xfId="0" applyFont="1" applyBorder="1" applyAlignment="1" applyProtection="1">
      <alignment vertical="center"/>
    </xf>
    <xf numFmtId="3" fontId="33" fillId="0" borderId="28" xfId="0" applyNumberFormat="1" applyFont="1" applyBorder="1" applyAlignment="1" applyProtection="1">
      <alignment horizontal="left" vertical="center" wrapText="1"/>
    </xf>
    <xf numFmtId="9" fontId="32" fillId="0" borderId="28" xfId="1" applyNumberFormat="1" applyFont="1" applyFill="1" applyBorder="1" applyAlignment="1" applyProtection="1">
      <alignment horizontal="center" vertical="center" wrapText="1"/>
      <protection locked="0"/>
    </xf>
    <xf numFmtId="0" fontId="33" fillId="0" borderId="29" xfId="0" applyFont="1" applyBorder="1" applyAlignment="1" applyProtection="1">
      <alignment vertical="center"/>
    </xf>
    <xf numFmtId="0" fontId="33" fillId="0" borderId="0" xfId="0" applyFont="1" applyBorder="1" applyAlignment="1" applyProtection="1">
      <alignment horizontal="left"/>
    </xf>
    <xf numFmtId="3" fontId="32" fillId="0" borderId="0" xfId="0" applyNumberFormat="1" applyFont="1" applyFill="1" applyBorder="1" applyAlignment="1" applyProtection="1">
      <alignment vertical="top"/>
    </xf>
    <xf numFmtId="2" fontId="32" fillId="0" borderId="0" xfId="1" applyNumberFormat="1" applyFont="1" applyFill="1" applyBorder="1" applyAlignment="1" applyProtection="1">
      <alignment horizontal="right" vertical="center" wrapText="1"/>
    </xf>
    <xf numFmtId="0" fontId="33" fillId="0" borderId="0" xfId="0" applyFont="1" applyProtection="1">
      <protection locked="0"/>
    </xf>
    <xf numFmtId="0" fontId="3" fillId="57" borderId="1" xfId="0" applyFont="1" applyFill="1" applyBorder="1" applyAlignment="1" applyProtection="1">
      <alignment horizontal="center" vertical="center" wrapText="1"/>
      <protection locked="0"/>
    </xf>
    <xf numFmtId="0" fontId="3" fillId="0" borderId="0" xfId="0" applyFont="1" applyBorder="1" applyAlignment="1" applyProtection="1">
      <alignment horizontal="left" vertical="center"/>
      <protection locked="0"/>
    </xf>
    <xf numFmtId="9" fontId="37" fillId="58" borderId="4" xfId="1" applyNumberFormat="1" applyFont="1" applyFill="1" applyBorder="1" applyAlignment="1" applyProtection="1">
      <alignment horizontal="center" vertical="center" wrapText="1"/>
      <protection locked="0"/>
    </xf>
    <xf numFmtId="0" fontId="33" fillId="0" borderId="10" xfId="0" applyFont="1" applyBorder="1" applyProtection="1">
      <protection locked="0"/>
    </xf>
    <xf numFmtId="9" fontId="33" fillId="0" borderId="10" xfId="1" applyNumberFormat="1" applyFont="1" applyBorder="1" applyAlignment="1" applyProtection="1">
      <alignment horizontal="center" vertical="center"/>
      <protection locked="0"/>
    </xf>
    <xf numFmtId="9" fontId="38" fillId="0" borderId="10" xfId="1" applyNumberFormat="1" applyFont="1" applyBorder="1" applyAlignment="1" applyProtection="1">
      <alignment horizontal="center" vertical="center"/>
      <protection locked="0"/>
    </xf>
    <xf numFmtId="1" fontId="33" fillId="0" borderId="10" xfId="1" applyNumberFormat="1" applyFont="1" applyFill="1" applyBorder="1" applyAlignment="1" applyProtection="1">
      <alignment horizontal="center" vertical="center"/>
      <protection locked="0"/>
    </xf>
    <xf numFmtId="0" fontId="3" fillId="0" borderId="10" xfId="0" applyFont="1" applyBorder="1" applyProtection="1">
      <protection locked="0"/>
    </xf>
    <xf numFmtId="0" fontId="33" fillId="0" borderId="10" xfId="0" applyFont="1" applyBorder="1" applyAlignment="1" applyProtection="1">
      <alignment horizontal="center"/>
      <protection locked="0"/>
    </xf>
    <xf numFmtId="175" fontId="33" fillId="0" borderId="10" xfId="0" applyNumberFormat="1" applyFont="1" applyBorder="1" applyAlignment="1" applyProtection="1">
      <alignment horizontal="center" vertical="center"/>
      <protection locked="0"/>
    </xf>
    <xf numFmtId="0" fontId="33" fillId="0" borderId="10" xfId="0" applyFont="1" applyBorder="1" applyAlignment="1" applyProtection="1">
      <alignment vertical="center"/>
      <protection locked="0"/>
    </xf>
    <xf numFmtId="2" fontId="33" fillId="0" borderId="10" xfId="0" applyNumberFormat="1" applyFont="1" applyBorder="1" applyAlignment="1" applyProtection="1">
      <alignment horizontal="center" vertical="center"/>
      <protection locked="0"/>
    </xf>
    <xf numFmtId="2" fontId="33" fillId="0" borderId="10" xfId="1" applyNumberFormat="1" applyFont="1" applyFill="1" applyBorder="1" applyAlignment="1" applyProtection="1">
      <alignment horizontal="center" vertical="center"/>
      <protection locked="0"/>
    </xf>
    <xf numFmtId="0" fontId="33" fillId="0" borderId="10" xfId="1" applyNumberFormat="1" applyFont="1" applyBorder="1" applyAlignment="1" applyProtection="1">
      <alignment horizontal="center" vertical="center"/>
      <protection locked="0"/>
    </xf>
    <xf numFmtId="0" fontId="33" fillId="0" borderId="10" xfId="0" applyNumberFormat="1" applyFont="1" applyBorder="1" applyAlignment="1" applyProtection="1">
      <alignment horizontal="center" vertical="center"/>
      <protection locked="0"/>
    </xf>
    <xf numFmtId="9" fontId="33" fillId="0" borderId="37" xfId="0" applyNumberFormat="1" applyFont="1" applyBorder="1" applyAlignment="1" applyProtection="1">
      <alignment horizontal="center" vertical="center"/>
      <protection locked="0"/>
    </xf>
    <xf numFmtId="10" fontId="33" fillId="0" borderId="0" xfId="0" applyNumberFormat="1" applyFont="1" applyBorder="1" applyProtection="1">
      <protection locked="0"/>
    </xf>
    <xf numFmtId="0" fontId="33" fillId="0" borderId="0" xfId="0" applyFont="1" applyAlignment="1" applyProtection="1">
      <alignment vertical="center"/>
      <protection locked="0"/>
    </xf>
    <xf numFmtId="2" fontId="33" fillId="0" borderId="10" xfId="0" applyNumberFormat="1" applyFont="1" applyBorder="1" applyAlignment="1" applyProtection="1">
      <alignment vertical="center"/>
      <protection locked="0"/>
    </xf>
    <xf numFmtId="9" fontId="33" fillId="0" borderId="10" xfId="1" applyFont="1" applyBorder="1" applyAlignment="1" applyProtection="1">
      <alignment horizontal="center" vertical="center"/>
      <protection locked="0"/>
    </xf>
    <xf numFmtId="9" fontId="33" fillId="0" borderId="0" xfId="1" applyFont="1" applyBorder="1" applyProtection="1">
      <protection locked="0"/>
    </xf>
    <xf numFmtId="2" fontId="33" fillId="0" borderId="0" xfId="0" applyNumberFormat="1" applyFont="1" applyBorder="1" applyAlignment="1" applyProtection="1">
      <alignment vertical="center"/>
      <protection locked="0"/>
    </xf>
    <xf numFmtId="0" fontId="33" fillId="0" borderId="0" xfId="0" applyFont="1" applyAlignment="1" applyProtection="1">
      <alignment horizontal="left"/>
      <protection locked="0"/>
    </xf>
    <xf numFmtId="0" fontId="2" fillId="0" borderId="0" xfId="0" applyFont="1" applyBorder="1" applyAlignment="1" applyProtection="1">
      <alignment vertical="center"/>
    </xf>
    <xf numFmtId="9" fontId="31" fillId="0" borderId="34" xfId="1" applyNumberFormat="1" applyFont="1" applyFill="1" applyBorder="1" applyAlignment="1" applyProtection="1">
      <alignment horizontal="center" vertical="center" wrapText="1"/>
    </xf>
    <xf numFmtId="9" fontId="31" fillId="0" borderId="35" xfId="1" applyNumberFormat="1" applyFont="1" applyFill="1" applyBorder="1" applyAlignment="1" applyProtection="1">
      <alignment horizontal="center" vertical="center" wrapText="1"/>
    </xf>
    <xf numFmtId="9" fontId="31" fillId="0" borderId="36" xfId="1" applyNumberFormat="1" applyFont="1" applyFill="1" applyBorder="1" applyAlignment="1" applyProtection="1">
      <alignment horizontal="center" vertical="center" wrapText="1"/>
    </xf>
    <xf numFmtId="3" fontId="33" fillId="57" borderId="3" xfId="0" applyNumberFormat="1" applyFont="1" applyFill="1" applyBorder="1" applyAlignment="1" applyProtection="1">
      <alignment horizontal="left" vertical="top"/>
    </xf>
    <xf numFmtId="3" fontId="33" fillId="57" borderId="0" xfId="0" applyNumberFormat="1" applyFont="1" applyFill="1" applyBorder="1" applyAlignment="1" applyProtection="1">
      <alignment vertical="center"/>
    </xf>
    <xf numFmtId="0" fontId="33" fillId="0" borderId="24" xfId="0" applyFont="1" applyBorder="1" applyProtection="1">
      <protection locked="0"/>
    </xf>
    <xf numFmtId="3" fontId="32" fillId="0" borderId="24" xfId="1" applyNumberFormat="1" applyFont="1" applyFill="1" applyBorder="1" applyAlignment="1" applyProtection="1">
      <alignment horizontal="center" vertical="center" wrapText="1"/>
      <protection locked="0"/>
    </xf>
    <xf numFmtId="3" fontId="33" fillId="57" borderId="0" xfId="0" applyNumberFormat="1" applyFont="1" applyFill="1" applyBorder="1" applyAlignment="1" applyProtection="1">
      <alignment vertical="center"/>
      <protection locked="0"/>
    </xf>
    <xf numFmtId="3" fontId="35" fillId="0" borderId="0" xfId="0" applyNumberFormat="1" applyFont="1" applyBorder="1" applyAlignment="1" applyProtection="1">
      <alignment horizontal="right"/>
      <protection locked="0"/>
    </xf>
    <xf numFmtId="3" fontId="31" fillId="0" borderId="0" xfId="0" applyNumberFormat="1" applyFont="1" applyBorder="1" applyProtection="1">
      <protection locked="0"/>
    </xf>
    <xf numFmtId="3" fontId="35" fillId="0" borderId="28" xfId="0" applyNumberFormat="1" applyFont="1" applyBorder="1" applyAlignment="1" applyProtection="1">
      <alignment horizontal="right"/>
      <protection locked="0"/>
    </xf>
    <xf numFmtId="3" fontId="32" fillId="0" borderId="28" xfId="0" applyNumberFormat="1" applyFont="1" applyBorder="1" applyAlignment="1" applyProtection="1">
      <alignment horizontal="right"/>
      <protection locked="0"/>
    </xf>
    <xf numFmtId="0" fontId="33" fillId="0" borderId="0" xfId="0" applyFont="1" applyBorder="1" applyProtection="1">
      <protection locked="0"/>
    </xf>
    <xf numFmtId="3" fontId="33" fillId="57" borderId="3" xfId="0" applyNumberFormat="1" applyFont="1" applyFill="1" applyBorder="1" applyAlignment="1" applyProtection="1">
      <alignment horizontal="left" vertical="top"/>
      <protection locked="0"/>
    </xf>
    <xf numFmtId="3" fontId="33" fillId="0" borderId="28" xfId="0" applyNumberFormat="1" applyFont="1" applyBorder="1" applyAlignment="1" applyProtection="1">
      <alignment horizontal="left" vertical="center"/>
      <protection locked="0"/>
    </xf>
    <xf numFmtId="3" fontId="33" fillId="0" borderId="24" xfId="0" applyNumberFormat="1" applyFont="1" applyBorder="1" applyAlignment="1" applyProtection="1">
      <alignment horizontal="left" vertical="center"/>
      <protection locked="0"/>
    </xf>
    <xf numFmtId="3" fontId="33" fillId="57" borderId="31" xfId="0" applyNumberFormat="1" applyFont="1" applyFill="1" applyBorder="1" applyAlignment="1" applyProtection="1">
      <alignment horizontal="left" vertical="top" wrapText="1"/>
      <protection locked="0"/>
    </xf>
    <xf numFmtId="3" fontId="33" fillId="57" borderId="30" xfId="0" applyNumberFormat="1" applyFont="1" applyFill="1" applyBorder="1" applyAlignment="1" applyProtection="1">
      <alignment horizontal="left" vertical="top"/>
      <protection locked="0"/>
    </xf>
    <xf numFmtId="9" fontId="33" fillId="57" borderId="30" xfId="1" applyFont="1" applyFill="1" applyBorder="1" applyAlignment="1" applyProtection="1">
      <alignment horizontal="left" vertical="top" wrapText="1"/>
      <protection locked="0"/>
    </xf>
    <xf numFmtId="3" fontId="33" fillId="0" borderId="28" xfId="0" applyNumberFormat="1" applyFont="1" applyBorder="1" applyAlignment="1" applyProtection="1">
      <alignment horizontal="center" vertical="center" wrapText="1"/>
      <protection locked="0"/>
    </xf>
    <xf numFmtId="3" fontId="33" fillId="0" borderId="28" xfId="0" applyNumberFormat="1" applyFont="1" applyBorder="1" applyAlignment="1" applyProtection="1">
      <alignment horizontal="left" vertical="center" wrapText="1"/>
      <protection locked="0"/>
    </xf>
    <xf numFmtId="3" fontId="31" fillId="0" borderId="0" xfId="0" applyNumberFormat="1" applyFont="1" applyBorder="1" applyAlignment="1" applyProtection="1">
      <protection locked="0"/>
    </xf>
    <xf numFmtId="9" fontId="32" fillId="0" borderId="0" xfId="1" applyFont="1" applyFill="1" applyBorder="1" applyAlignment="1" applyProtection="1">
      <alignment horizontal="right" vertical="center" wrapText="1"/>
      <protection locked="0"/>
    </xf>
    <xf numFmtId="2" fontId="32" fillId="0" borderId="0" xfId="1" applyNumberFormat="1" applyFont="1" applyFill="1" applyBorder="1" applyAlignment="1" applyProtection="1">
      <alignment horizontal="right" vertical="center" wrapText="1"/>
      <protection locked="0"/>
    </xf>
    <xf numFmtId="14" fontId="36" fillId="0" borderId="0" xfId="0" applyNumberFormat="1" applyFont="1" applyFill="1" applyBorder="1" applyAlignment="1" applyProtection="1">
      <alignment horizontal="left"/>
      <protection locked="0"/>
    </xf>
    <xf numFmtId="0" fontId="33" fillId="0" borderId="0" xfId="0" applyFont="1" applyBorder="1" applyAlignment="1" applyProtection="1">
      <alignment vertical="center"/>
      <protection locked="0"/>
    </xf>
    <xf numFmtId="0" fontId="33" fillId="0" borderId="25" xfId="0" applyFont="1" applyBorder="1" applyAlignment="1" applyProtection="1">
      <alignment vertical="center"/>
      <protection locked="0"/>
    </xf>
    <xf numFmtId="0" fontId="2" fillId="0" borderId="26" xfId="0" applyFont="1" applyBorder="1" applyAlignment="1" applyProtection="1">
      <alignment vertical="center"/>
      <protection locked="0"/>
    </xf>
    <xf numFmtId="0" fontId="2" fillId="0" borderId="0" xfId="0" applyFont="1" applyBorder="1" applyAlignment="1" applyProtection="1">
      <alignment vertical="center"/>
      <protection locked="0"/>
    </xf>
    <xf numFmtId="9" fontId="31" fillId="0" borderId="34" xfId="1" applyNumberFormat="1" applyFont="1" applyFill="1" applyBorder="1" applyAlignment="1" applyProtection="1">
      <alignment horizontal="center" vertical="center" wrapText="1"/>
    </xf>
    <xf numFmtId="9" fontId="31" fillId="0" borderId="35" xfId="1" applyNumberFormat="1" applyFont="1" applyFill="1" applyBorder="1" applyAlignment="1" applyProtection="1">
      <alignment horizontal="center" vertical="center" wrapText="1"/>
    </xf>
    <xf numFmtId="9" fontId="31" fillId="0" borderId="36" xfId="1" applyNumberFormat="1" applyFont="1" applyFill="1" applyBorder="1" applyAlignment="1" applyProtection="1">
      <alignment horizontal="center" vertical="center" wrapText="1"/>
    </xf>
    <xf numFmtId="3" fontId="32" fillId="0" borderId="28" xfId="0" applyNumberFormat="1" applyFont="1" applyFill="1" applyBorder="1" applyAlignment="1" applyProtection="1">
      <alignment horizontal="left" vertical="center"/>
      <protection locked="0"/>
    </xf>
    <xf numFmtId="3" fontId="32" fillId="0" borderId="28" xfId="0" applyNumberFormat="1" applyFont="1" applyBorder="1" applyProtection="1">
      <protection locked="0"/>
    </xf>
    <xf numFmtId="167" fontId="32" fillId="0" borderId="19" xfId="0" applyNumberFormat="1" applyFont="1" applyFill="1" applyBorder="1" applyAlignment="1" applyProtection="1">
      <alignment horizontal="center" vertical="center"/>
      <protection locked="0"/>
    </xf>
    <xf numFmtId="3" fontId="32" fillId="0" borderId="18" xfId="0" applyNumberFormat="1" applyFont="1" applyBorder="1" applyAlignment="1" applyProtection="1">
      <alignment horizontal="center" vertical="center"/>
      <protection locked="0"/>
    </xf>
    <xf numFmtId="9" fontId="39" fillId="0" borderId="18" xfId="1" applyFont="1" applyFill="1" applyBorder="1" applyAlignment="1" applyProtection="1">
      <alignment horizontal="center" vertical="center"/>
      <protection locked="0"/>
    </xf>
    <xf numFmtId="9" fontId="32" fillId="0" borderId="18" xfId="1" applyNumberFormat="1" applyFont="1" applyFill="1" applyBorder="1" applyAlignment="1" applyProtection="1">
      <alignment horizontal="center" vertical="center"/>
      <protection locked="0"/>
    </xf>
    <xf numFmtId="3" fontId="32" fillId="0" borderId="18" xfId="1" applyNumberFormat="1" applyFont="1" applyFill="1" applyBorder="1" applyAlignment="1" applyProtection="1">
      <alignment horizontal="center" vertical="center"/>
      <protection locked="0"/>
    </xf>
    <xf numFmtId="9" fontId="33" fillId="57" borderId="50" xfId="1" applyFont="1" applyFill="1" applyBorder="1" applyAlignment="1" applyProtection="1">
      <alignment horizontal="left" vertical="top" wrapText="1"/>
    </xf>
    <xf numFmtId="167" fontId="31" fillId="0" borderId="18" xfId="0" applyNumberFormat="1" applyFont="1" applyFill="1" applyBorder="1" applyAlignment="1" applyProtection="1">
      <alignment horizontal="center" vertical="center"/>
      <protection locked="0"/>
    </xf>
    <xf numFmtId="0" fontId="32" fillId="0" borderId="20" xfId="275" applyNumberFormat="1" applyFont="1" applyFill="1" applyBorder="1" applyAlignment="1" applyProtection="1">
      <alignment vertical="center"/>
      <protection locked="0"/>
    </xf>
    <xf numFmtId="0" fontId="32" fillId="0" borderId="38" xfId="275" applyNumberFormat="1" applyFont="1" applyFill="1" applyBorder="1" applyAlignment="1" applyProtection="1">
      <alignment vertical="center"/>
      <protection locked="0"/>
    </xf>
    <xf numFmtId="0" fontId="32" fillId="0" borderId="21" xfId="275" applyNumberFormat="1" applyFont="1" applyFill="1" applyBorder="1" applyAlignment="1" applyProtection="1">
      <alignment vertical="center"/>
      <protection locked="0"/>
    </xf>
    <xf numFmtId="0" fontId="32" fillId="0" borderId="0" xfId="275" applyNumberFormat="1" applyFont="1" applyFill="1" applyBorder="1" applyAlignment="1" applyProtection="1">
      <alignment vertical="center"/>
      <protection locked="0"/>
    </xf>
    <xf numFmtId="0" fontId="32" fillId="0" borderId="22" xfId="275" applyNumberFormat="1" applyFont="1" applyFill="1" applyBorder="1" applyAlignment="1" applyProtection="1">
      <alignment vertical="center"/>
      <protection locked="0"/>
    </xf>
    <xf numFmtId="0" fontId="32" fillId="0" borderId="39" xfId="275" applyNumberFormat="1" applyFont="1" applyFill="1" applyBorder="1" applyAlignment="1" applyProtection="1">
      <alignment vertical="center"/>
      <protection locked="0"/>
    </xf>
    <xf numFmtId="9" fontId="33" fillId="57" borderId="32" xfId="1" applyFont="1" applyFill="1" applyBorder="1" applyAlignment="1" applyProtection="1">
      <alignment vertical="center" wrapText="1"/>
      <protection locked="0"/>
    </xf>
    <xf numFmtId="0" fontId="0" fillId="0" borderId="18" xfId="0" quotePrefix="1" applyFont="1" applyFill="1" applyBorder="1" applyAlignment="1" applyProtection="1">
      <alignment horizontal="center" vertical="center" wrapText="1"/>
      <protection locked="0"/>
    </xf>
    <xf numFmtId="0" fontId="41" fillId="59" borderId="0" xfId="275" applyFont="1" applyFill="1" applyBorder="1" applyProtection="1">
      <protection locked="0"/>
    </xf>
    <xf numFmtId="0" fontId="41" fillId="59" borderId="0" xfId="275" applyFont="1" applyFill="1" applyProtection="1">
      <protection locked="0"/>
    </xf>
    <xf numFmtId="0" fontId="41" fillId="59" borderId="0" xfId="275" applyFont="1" applyFill="1" applyBorder="1" applyAlignment="1" applyProtection="1">
      <alignment horizontal="center" vertical="center"/>
      <protection locked="0"/>
    </xf>
    <xf numFmtId="0" fontId="41" fillId="62" borderId="0" xfId="275" applyNumberFormat="1" applyFont="1" applyFill="1" applyBorder="1" applyAlignment="1" applyProtection="1">
      <alignment vertical="center"/>
      <protection locked="0"/>
    </xf>
    <xf numFmtId="0" fontId="30" fillId="57" borderId="30" xfId="634" applyFont="1" applyFill="1" applyBorder="1" applyAlignment="1" applyProtection="1">
      <alignment horizontal="left" vertical="top" wrapText="1"/>
      <protection locked="0"/>
    </xf>
    <xf numFmtId="0" fontId="30" fillId="61" borderId="30" xfId="634" applyFont="1" applyFill="1" applyBorder="1" applyAlignment="1" applyProtection="1">
      <alignment horizontal="left" vertical="top" wrapText="1"/>
      <protection locked="0"/>
    </xf>
    <xf numFmtId="0" fontId="32" fillId="59" borderId="0" xfId="275" applyFont="1" applyFill="1" applyBorder="1" applyAlignment="1" applyProtection="1">
      <alignment horizontal="center" vertical="center"/>
      <protection locked="0"/>
    </xf>
    <xf numFmtId="0" fontId="32" fillId="59" borderId="0" xfId="275" applyFont="1" applyFill="1" applyProtection="1">
      <protection locked="0"/>
    </xf>
    <xf numFmtId="0" fontId="30" fillId="57" borderId="4" xfId="634" applyFont="1" applyFill="1" applyBorder="1" applyAlignment="1" applyProtection="1">
      <alignment horizontal="left" vertical="top" wrapText="1"/>
      <protection locked="0"/>
    </xf>
    <xf numFmtId="0" fontId="30" fillId="60" borderId="4" xfId="634" applyFont="1" applyFill="1" applyBorder="1" applyAlignment="1" applyProtection="1">
      <alignment horizontal="left" vertical="top" wrapText="1"/>
      <protection locked="0"/>
    </xf>
    <xf numFmtId="0" fontId="30" fillId="60" borderId="4" xfId="634" applyFont="1" applyFill="1" applyBorder="1" applyAlignment="1" applyProtection="1">
      <alignment horizontal="left" vertical="center"/>
      <protection locked="0"/>
    </xf>
    <xf numFmtId="0" fontId="30" fillId="60" borderId="4" xfId="634" applyFont="1" applyFill="1" applyBorder="1" applyAlignment="1" applyProtection="1">
      <alignment horizontal="left" vertical="center" wrapText="1"/>
      <protection locked="0"/>
    </xf>
    <xf numFmtId="0" fontId="30" fillId="61" borderId="4" xfId="634" applyFont="1" applyFill="1" applyBorder="1" applyAlignment="1" applyProtection="1">
      <alignment horizontal="left" vertical="top" wrapText="1"/>
      <protection locked="0"/>
    </xf>
    <xf numFmtId="0" fontId="0" fillId="0" borderId="51" xfId="0" applyBorder="1" applyAlignment="1" applyProtection="1">
      <alignment horizontal="right" vertical="top" wrapText="1"/>
    </xf>
    <xf numFmtId="0" fontId="0" fillId="0" borderId="52" xfId="0" applyFont="1" applyFill="1" applyBorder="1" applyAlignment="1" applyProtection="1">
      <alignment horizontal="center" vertical="center" wrapText="1"/>
    </xf>
    <xf numFmtId="0" fontId="0" fillId="0" borderId="51" xfId="0" applyNumberFormat="1" applyFont="1" applyBorder="1" applyAlignment="1" applyProtection="1">
      <alignment horizontal="center" vertical="center"/>
    </xf>
    <xf numFmtId="0" fontId="0" fillId="0" borderId="51" xfId="0" applyFont="1" applyBorder="1" applyAlignment="1" applyProtection="1">
      <alignment horizontal="left" vertical="center" wrapText="1"/>
      <protection locked="0"/>
    </xf>
    <xf numFmtId="0" fontId="42" fillId="0" borderId="51" xfId="0" applyFont="1" applyBorder="1" applyAlignment="1" applyProtection="1">
      <alignment horizontal="center" vertical="center" wrapText="1"/>
    </xf>
    <xf numFmtId="0" fontId="0" fillId="0" borderId="51" xfId="0" applyFont="1" applyBorder="1" applyAlignment="1" applyProtection="1">
      <alignment horizontal="center" vertical="center" wrapText="1"/>
    </xf>
    <xf numFmtId="175" fontId="42" fillId="0" borderId="51" xfId="0" applyNumberFormat="1" applyFont="1" applyBorder="1" applyAlignment="1" applyProtection="1">
      <alignment horizontal="center" vertical="center" wrapText="1"/>
    </xf>
    <xf numFmtId="175" fontId="43" fillId="0" borderId="51" xfId="0" applyNumberFormat="1" applyFont="1" applyFill="1" applyBorder="1" applyAlignment="1" applyProtection="1">
      <alignment horizontal="center" vertical="center" wrapText="1"/>
    </xf>
    <xf numFmtId="0" fontId="30" fillId="0" borderId="51" xfId="0" applyFont="1" applyBorder="1" applyAlignment="1" applyProtection="1">
      <alignment horizontal="left" vertical="top" wrapText="1"/>
      <protection locked="0"/>
    </xf>
    <xf numFmtId="176" fontId="30" fillId="0" borderId="51" xfId="275" applyNumberFormat="1" applyFont="1" applyFill="1" applyBorder="1" applyAlignment="1" applyProtection="1">
      <alignment horizontal="left" vertical="center"/>
      <protection locked="0"/>
    </xf>
    <xf numFmtId="0" fontId="30" fillId="0" borderId="51" xfId="0" applyFont="1" applyBorder="1" applyAlignment="1" applyProtection="1">
      <alignment horizontal="center" vertical="center" wrapText="1"/>
      <protection locked="0"/>
    </xf>
    <xf numFmtId="0" fontId="0" fillId="0" borderId="0" xfId="0" applyProtection="1">
      <protection locked="0"/>
    </xf>
    <xf numFmtId="0" fontId="0" fillId="0" borderId="51" xfId="0" applyBorder="1" applyAlignment="1" applyProtection="1">
      <alignment horizontal="right" vertical="top" wrapText="1"/>
      <protection locked="0"/>
    </xf>
    <xf numFmtId="0" fontId="0" fillId="0" borderId="45" xfId="0" applyFont="1" applyFill="1" applyBorder="1" applyAlignment="1" applyProtection="1">
      <alignment horizontal="center" vertical="center" wrapText="1"/>
    </xf>
    <xf numFmtId="175" fontId="42" fillId="0" borderId="53" xfId="0" applyNumberFormat="1" applyFont="1" applyBorder="1" applyAlignment="1" applyProtection="1">
      <alignment horizontal="center" vertical="center" wrapText="1"/>
    </xf>
    <xf numFmtId="175" fontId="43" fillId="0" borderId="53" xfId="0" applyNumberFormat="1" applyFont="1" applyFill="1" applyBorder="1" applyAlignment="1" applyProtection="1">
      <alignment horizontal="center" vertical="center" wrapText="1"/>
    </xf>
    <xf numFmtId="0" fontId="0" fillId="0" borderId="53" xfId="0" applyBorder="1" applyAlignment="1" applyProtection="1">
      <alignment horizontal="center" vertical="center" wrapText="1"/>
      <protection locked="0"/>
    </xf>
    <xf numFmtId="0" fontId="0" fillId="0" borderId="51" xfId="0" applyBorder="1" applyAlignment="1" applyProtection="1">
      <alignment horizontal="left" vertical="top" wrapText="1"/>
      <protection locked="0"/>
    </xf>
    <xf numFmtId="167" fontId="0" fillId="0" borderId="53" xfId="0" applyNumberFormat="1" applyBorder="1" applyAlignment="1" applyProtection="1">
      <alignment horizontal="center" vertical="center"/>
      <protection locked="0"/>
    </xf>
    <xf numFmtId="0" fontId="44" fillId="0" borderId="53" xfId="0" applyFont="1" applyFill="1" applyBorder="1" applyAlignment="1" applyProtection="1">
      <alignment vertical="center" wrapText="1"/>
      <protection locked="0"/>
    </xf>
    <xf numFmtId="0" fontId="0" fillId="0" borderId="52" xfId="0" applyFill="1" applyBorder="1" applyAlignment="1" applyProtection="1">
      <alignment horizontal="center" vertical="center" wrapText="1"/>
    </xf>
    <xf numFmtId="0" fontId="0" fillId="0" borderId="45" xfId="0" applyFill="1" applyBorder="1" applyAlignment="1" applyProtection="1">
      <alignment horizontal="center" vertical="center" wrapText="1"/>
    </xf>
    <xf numFmtId="0" fontId="0" fillId="0" borderId="51" xfId="0" applyNumberFormat="1" applyBorder="1" applyAlignment="1" applyProtection="1">
      <alignment horizontal="center" vertical="center"/>
    </xf>
    <xf numFmtId="0" fontId="0" fillId="0" borderId="51" xfId="0" applyBorder="1" applyAlignment="1" applyProtection="1">
      <alignment horizontal="left" vertical="center" wrapText="1"/>
      <protection locked="0"/>
    </xf>
    <xf numFmtId="0" fontId="0" fillId="0" borderId="51" xfId="0" applyBorder="1" applyAlignment="1" applyProtection="1">
      <alignment horizontal="center" vertical="center" wrapText="1"/>
    </xf>
    <xf numFmtId="0" fontId="0" fillId="0" borderId="51" xfId="0" applyBorder="1" applyAlignment="1" applyProtection="1">
      <alignment horizontal="left" vertical="top" wrapText="1"/>
    </xf>
    <xf numFmtId="0" fontId="30" fillId="0" borderId="53" xfId="0" applyFont="1" applyBorder="1" applyAlignment="1" applyProtection="1">
      <alignment horizontal="left" vertical="top" wrapText="1"/>
      <protection locked="0"/>
    </xf>
    <xf numFmtId="0" fontId="30" fillId="0" borderId="53" xfId="0" applyFont="1" applyBorder="1" applyAlignment="1" applyProtection="1">
      <alignment horizontal="center" vertical="center" wrapText="1"/>
      <protection locked="0"/>
    </xf>
    <xf numFmtId="3" fontId="32" fillId="0" borderId="19" xfId="0" applyNumberFormat="1" applyFont="1" applyFill="1" applyBorder="1" applyAlignment="1" applyProtection="1">
      <alignment vertical="center" wrapText="1"/>
      <protection locked="0"/>
    </xf>
    <xf numFmtId="0" fontId="30" fillId="60" borderId="30" xfId="634" applyFont="1" applyFill="1" applyBorder="1" applyAlignment="1" applyProtection="1">
      <alignment horizontal="left" vertical="top" wrapText="1"/>
      <protection locked="0"/>
    </xf>
    <xf numFmtId="0" fontId="0" fillId="0" borderId="54" xfId="0" applyFont="1" applyBorder="1" applyAlignment="1" applyProtection="1">
      <alignment horizontal="left" vertical="top" wrapText="1"/>
    </xf>
    <xf numFmtId="167" fontId="0" fillId="0" borderId="51" xfId="0" applyNumberFormat="1" applyBorder="1" applyAlignment="1" applyProtection="1">
      <alignment horizontal="center" vertical="center"/>
      <protection locked="0"/>
    </xf>
    <xf numFmtId="0" fontId="44" fillId="0" borderId="51" xfId="0" applyFont="1" applyFill="1" applyBorder="1" applyAlignment="1" applyProtection="1">
      <alignment vertical="center" wrapText="1"/>
      <protection locked="0"/>
    </xf>
    <xf numFmtId="0" fontId="0" fillId="0" borderId="53" xfId="0" applyFont="1" applyBorder="1" applyAlignment="1" applyProtection="1">
      <alignment vertical="top" wrapText="1"/>
      <protection locked="0"/>
    </xf>
    <xf numFmtId="0" fontId="0" fillId="0" borderId="53" xfId="0" applyBorder="1" applyAlignment="1" applyProtection="1">
      <alignment horizontal="left" vertical="top" wrapText="1"/>
    </xf>
    <xf numFmtId="3" fontId="50" fillId="57" borderId="44" xfId="0" applyNumberFormat="1" applyFont="1" applyFill="1" applyBorder="1" applyAlignment="1" applyProtection="1">
      <alignment vertical="center"/>
    </xf>
    <xf numFmtId="177" fontId="50" fillId="57" borderId="44" xfId="0" applyNumberFormat="1" applyFont="1" applyFill="1" applyBorder="1" applyAlignment="1" applyProtection="1">
      <alignment horizontal="left" vertical="center" wrapText="1"/>
    </xf>
    <xf numFmtId="0" fontId="51" fillId="0" borderId="0" xfId="0" applyFont="1"/>
    <xf numFmtId="0" fontId="52" fillId="57" borderId="21" xfId="275" applyNumberFormat="1" applyFont="1" applyFill="1" applyBorder="1" applyAlignment="1" applyProtection="1">
      <alignment horizontal="center" vertical="center"/>
    </xf>
    <xf numFmtId="0" fontId="52" fillId="57" borderId="21" xfId="275" applyNumberFormat="1" applyFont="1" applyFill="1" applyBorder="1" applyAlignment="1" applyProtection="1">
      <alignment vertical="center"/>
    </xf>
    <xf numFmtId="0" fontId="52" fillId="0" borderId="55" xfId="275" applyNumberFormat="1" applyFont="1" applyFill="1" applyBorder="1" applyAlignment="1" applyProtection="1">
      <alignment horizontal="left" vertical="top" wrapText="1"/>
      <protection locked="0"/>
    </xf>
    <xf numFmtId="3" fontId="51" fillId="57" borderId="18" xfId="0" applyNumberFormat="1" applyFont="1" applyFill="1" applyBorder="1" applyAlignment="1" applyProtection="1">
      <alignment horizontal="center" vertical="center" wrapText="1"/>
    </xf>
    <xf numFmtId="3" fontId="32" fillId="57" borderId="19" xfId="0" applyNumberFormat="1" applyFont="1" applyFill="1" applyBorder="1" applyAlignment="1" applyProtection="1">
      <alignment vertical="top" wrapText="1"/>
      <protection locked="0"/>
    </xf>
    <xf numFmtId="0" fontId="52" fillId="0" borderId="18" xfId="275" applyNumberFormat="1" applyFont="1" applyFill="1" applyBorder="1" applyAlignment="1" applyProtection="1">
      <alignment horizontal="left" vertical="top" wrapText="1"/>
      <protection locked="0"/>
    </xf>
    <xf numFmtId="0" fontId="52" fillId="0" borderId="34" xfId="275" applyNumberFormat="1" applyFont="1" applyFill="1" applyBorder="1" applyAlignment="1" applyProtection="1">
      <alignment horizontal="left" vertical="top" wrapText="1"/>
      <protection locked="0"/>
    </xf>
    <xf numFmtId="0" fontId="51" fillId="0" borderId="0" xfId="0" applyFont="1" applyProtection="1"/>
    <xf numFmtId="0" fontId="51" fillId="0" borderId="44" xfId="0" applyFont="1" applyBorder="1" applyAlignment="1" applyProtection="1">
      <alignment vertical="center" wrapText="1"/>
    </xf>
    <xf numFmtId="0" fontId="53" fillId="0" borderId="51" xfId="0" applyFont="1" applyBorder="1" applyAlignment="1" applyProtection="1">
      <alignment horizontal="left" vertical="top" wrapText="1"/>
      <protection locked="0"/>
    </xf>
    <xf numFmtId="0" fontId="32" fillId="0" borderId="18" xfId="275" applyNumberFormat="1" applyFont="1" applyFill="1" applyBorder="1" applyAlignment="1" applyProtection="1">
      <alignment horizontal="left" vertical="center" wrapText="1"/>
      <protection locked="0"/>
    </xf>
    <xf numFmtId="0" fontId="33" fillId="0" borderId="34" xfId="275" applyNumberFormat="1" applyFont="1" applyFill="1" applyBorder="1" applyAlignment="1" applyProtection="1">
      <alignment horizontal="left" vertical="top" wrapText="1"/>
      <protection locked="0"/>
    </xf>
    <xf numFmtId="0" fontId="33" fillId="0" borderId="35" xfId="275" applyNumberFormat="1" applyFont="1" applyFill="1" applyBorder="1" applyAlignment="1" applyProtection="1">
      <alignment horizontal="left" vertical="top" wrapText="1"/>
      <protection locked="0"/>
    </xf>
    <xf numFmtId="0" fontId="33" fillId="0" borderId="36" xfId="275" applyNumberFormat="1" applyFont="1" applyFill="1" applyBorder="1" applyAlignment="1" applyProtection="1">
      <alignment horizontal="left" vertical="top" wrapText="1"/>
      <protection locked="0"/>
    </xf>
    <xf numFmtId="9" fontId="31" fillId="0" borderId="18" xfId="1" applyNumberFormat="1" applyFont="1" applyFill="1" applyBorder="1" applyAlignment="1" applyProtection="1">
      <alignment horizontal="center" vertical="center" wrapText="1"/>
    </xf>
    <xf numFmtId="9" fontId="31" fillId="0" borderId="34" xfId="1" applyNumberFormat="1" applyFont="1" applyFill="1" applyBorder="1" applyAlignment="1" applyProtection="1">
      <alignment horizontal="center" vertical="center" wrapText="1"/>
    </xf>
    <xf numFmtId="9" fontId="31" fillId="0" borderId="35" xfId="1" applyNumberFormat="1" applyFont="1" applyFill="1" applyBorder="1" applyAlignment="1" applyProtection="1">
      <alignment horizontal="center" vertical="center" wrapText="1"/>
    </xf>
    <xf numFmtId="9" fontId="31" fillId="0" borderId="36" xfId="1" applyNumberFormat="1" applyFont="1" applyFill="1" applyBorder="1" applyAlignment="1" applyProtection="1">
      <alignment horizontal="center" vertical="center" wrapText="1"/>
    </xf>
    <xf numFmtId="9" fontId="34" fillId="0" borderId="18" xfId="1" applyNumberFormat="1" applyFont="1" applyFill="1" applyBorder="1" applyAlignment="1" applyProtection="1">
      <alignment horizontal="center" vertical="center" wrapText="1"/>
    </xf>
    <xf numFmtId="9" fontId="34" fillId="0" borderId="34" xfId="1" applyNumberFormat="1" applyFont="1" applyFill="1" applyBorder="1" applyAlignment="1" applyProtection="1">
      <alignment horizontal="center" vertical="center" wrapText="1"/>
    </xf>
    <xf numFmtId="9" fontId="34" fillId="0" borderId="35" xfId="1" applyNumberFormat="1" applyFont="1" applyFill="1" applyBorder="1" applyAlignment="1" applyProtection="1">
      <alignment horizontal="center" vertical="center" wrapText="1"/>
    </xf>
    <xf numFmtId="9" fontId="34" fillId="0" borderId="36" xfId="1" applyNumberFormat="1" applyFont="1" applyFill="1" applyBorder="1" applyAlignment="1" applyProtection="1">
      <alignment horizontal="center" vertical="center" wrapText="1"/>
    </xf>
    <xf numFmtId="0" fontId="30" fillId="2" borderId="17" xfId="0" applyFont="1" applyFill="1" applyBorder="1" applyAlignment="1">
      <alignment horizontal="center"/>
    </xf>
    <xf numFmtId="0" fontId="3" fillId="0" borderId="48" xfId="0" applyFont="1" applyBorder="1" applyAlignment="1" applyProtection="1">
      <alignment horizontal="left" vertical="center"/>
      <protection locked="0"/>
    </xf>
    <xf numFmtId="0" fontId="3" fillId="0" borderId="49" xfId="0" applyFont="1" applyBorder="1" applyAlignment="1" applyProtection="1">
      <alignment horizontal="left" vertical="center"/>
      <protection locked="0"/>
    </xf>
    <xf numFmtId="0" fontId="3" fillId="0" borderId="10" xfId="0" applyFont="1" applyBorder="1" applyAlignment="1" applyProtection="1">
      <alignment horizontal="left" vertical="center"/>
      <protection locked="0"/>
    </xf>
    <xf numFmtId="0" fontId="40" fillId="58" borderId="0" xfId="275" applyNumberFormat="1" applyFont="1" applyFill="1" applyBorder="1" applyAlignment="1" applyProtection="1">
      <alignment horizontal="left"/>
      <protection locked="0"/>
    </xf>
    <xf numFmtId="0" fontId="31" fillId="57" borderId="1" xfId="634" applyNumberFormat="1" applyFont="1" applyFill="1" applyBorder="1" applyAlignment="1" applyProtection="1">
      <alignment horizontal="left" vertical="top" wrapText="1"/>
      <protection locked="0"/>
    </xf>
    <xf numFmtId="0" fontId="31" fillId="60" borderId="1" xfId="634" applyNumberFormat="1" applyFont="1" applyFill="1" applyBorder="1" applyAlignment="1" applyProtection="1">
      <alignment horizontal="left" vertical="top" wrapText="1"/>
      <protection locked="0"/>
    </xf>
    <xf numFmtId="0" fontId="31" fillId="61" borderId="1" xfId="634" applyNumberFormat="1" applyFont="1" applyFill="1" applyBorder="1" applyAlignment="1" applyProtection="1">
      <alignment horizontal="left" vertical="top" wrapText="1"/>
      <protection locked="0"/>
    </xf>
    <xf numFmtId="0" fontId="30" fillId="60" borderId="30" xfId="634" applyFont="1" applyFill="1" applyBorder="1" applyAlignment="1" applyProtection="1">
      <alignment horizontal="left" vertical="top" wrapText="1"/>
      <protection locked="0"/>
    </xf>
  </cellXfs>
  <cellStyles count="635">
    <cellStyle name="%" xfId="2" xr:uid="{00000000-0005-0000-0000-000000000000}"/>
    <cellStyle name="% 2" xfId="3" xr:uid="{00000000-0005-0000-0000-000001000000}"/>
    <cellStyle name="20% - Ênfase1 2" xfId="4" xr:uid="{00000000-0005-0000-0000-000002000000}"/>
    <cellStyle name="20% - Ênfase1 2 2" xfId="5" xr:uid="{00000000-0005-0000-0000-000003000000}"/>
    <cellStyle name="20% - Ênfase2 2" xfId="6" xr:uid="{00000000-0005-0000-0000-000004000000}"/>
    <cellStyle name="20% - Ênfase3 2" xfId="7" xr:uid="{00000000-0005-0000-0000-000005000000}"/>
    <cellStyle name="20% - Ênfase4 2" xfId="8" xr:uid="{00000000-0005-0000-0000-000006000000}"/>
    <cellStyle name="20% - Ênfase4 2 2" xfId="9" xr:uid="{00000000-0005-0000-0000-000007000000}"/>
    <cellStyle name="20% - Ênfase5 2" xfId="10" xr:uid="{00000000-0005-0000-0000-000008000000}"/>
    <cellStyle name="20% - Ênfase5 2 2" xfId="11" xr:uid="{00000000-0005-0000-0000-000009000000}"/>
    <cellStyle name="20% - Ênfase6 2" xfId="12" xr:uid="{00000000-0005-0000-0000-00000A000000}"/>
    <cellStyle name="20% - Ênfase6 2 2" xfId="13" xr:uid="{00000000-0005-0000-0000-00000B000000}"/>
    <cellStyle name="20% - Énfasis1" xfId="14" xr:uid="{00000000-0005-0000-0000-00000C000000}"/>
    <cellStyle name="20% - Énfasis1 2" xfId="15" xr:uid="{00000000-0005-0000-0000-00000D000000}"/>
    <cellStyle name="20% - Énfasis1 2 2" xfId="16" xr:uid="{00000000-0005-0000-0000-00000E000000}"/>
    <cellStyle name="20% - Énfasis1 3" xfId="17" xr:uid="{00000000-0005-0000-0000-00000F000000}"/>
    <cellStyle name="20% - Énfasis2" xfId="18" xr:uid="{00000000-0005-0000-0000-000010000000}"/>
    <cellStyle name="20% - Énfasis2 2" xfId="19" xr:uid="{00000000-0005-0000-0000-000011000000}"/>
    <cellStyle name="20% - Énfasis2 2 2" xfId="20" xr:uid="{00000000-0005-0000-0000-000012000000}"/>
    <cellStyle name="20% - Énfasis2 3" xfId="21" xr:uid="{00000000-0005-0000-0000-000013000000}"/>
    <cellStyle name="20% - Énfasis3" xfId="22" xr:uid="{00000000-0005-0000-0000-000014000000}"/>
    <cellStyle name="20% - Énfasis3 2" xfId="23" xr:uid="{00000000-0005-0000-0000-000015000000}"/>
    <cellStyle name="20% - Énfasis3 2 2" xfId="24" xr:uid="{00000000-0005-0000-0000-000016000000}"/>
    <cellStyle name="20% - Énfasis3 3" xfId="25" xr:uid="{00000000-0005-0000-0000-000017000000}"/>
    <cellStyle name="20% - Énfasis4" xfId="26" xr:uid="{00000000-0005-0000-0000-000018000000}"/>
    <cellStyle name="20% - Énfasis4 2" xfId="27" xr:uid="{00000000-0005-0000-0000-000019000000}"/>
    <cellStyle name="20% - Énfasis4 2 2" xfId="28" xr:uid="{00000000-0005-0000-0000-00001A000000}"/>
    <cellStyle name="20% - Énfasis4 3" xfId="29" xr:uid="{00000000-0005-0000-0000-00001B000000}"/>
    <cellStyle name="20% - Énfasis5" xfId="30" xr:uid="{00000000-0005-0000-0000-00001C000000}"/>
    <cellStyle name="20% - Énfasis5 2" xfId="31" xr:uid="{00000000-0005-0000-0000-00001D000000}"/>
    <cellStyle name="20% - Énfasis5 2 2" xfId="32" xr:uid="{00000000-0005-0000-0000-00001E000000}"/>
    <cellStyle name="20% - Énfasis5 3" xfId="33" xr:uid="{00000000-0005-0000-0000-00001F000000}"/>
    <cellStyle name="20% - Énfasis6" xfId="34" xr:uid="{00000000-0005-0000-0000-000020000000}"/>
    <cellStyle name="20% - Énfasis6 2" xfId="35" xr:uid="{00000000-0005-0000-0000-000021000000}"/>
    <cellStyle name="20% - Énfasis6 2 2" xfId="36" xr:uid="{00000000-0005-0000-0000-000022000000}"/>
    <cellStyle name="20% - Énfasis6 3" xfId="37" xr:uid="{00000000-0005-0000-0000-000023000000}"/>
    <cellStyle name="40% - Ênfase1 2" xfId="38" xr:uid="{00000000-0005-0000-0000-000024000000}"/>
    <cellStyle name="40% - Ênfase2 2" xfId="39" xr:uid="{00000000-0005-0000-0000-000025000000}"/>
    <cellStyle name="40% - Ênfase3 2" xfId="40" xr:uid="{00000000-0005-0000-0000-000026000000}"/>
    <cellStyle name="40% - Ênfase4 2" xfId="41" xr:uid="{00000000-0005-0000-0000-000027000000}"/>
    <cellStyle name="40% - Ênfase4 2 2" xfId="42" xr:uid="{00000000-0005-0000-0000-000028000000}"/>
    <cellStyle name="40% - Ênfase5 2" xfId="43" xr:uid="{00000000-0005-0000-0000-000029000000}"/>
    <cellStyle name="40% - Ênfase6 2" xfId="44" xr:uid="{00000000-0005-0000-0000-00002A000000}"/>
    <cellStyle name="40% - Énfasis1" xfId="45" xr:uid="{00000000-0005-0000-0000-00002B000000}"/>
    <cellStyle name="40% - Énfasis1 2" xfId="46" xr:uid="{00000000-0005-0000-0000-00002C000000}"/>
    <cellStyle name="40% - Énfasis1 2 2" xfId="47" xr:uid="{00000000-0005-0000-0000-00002D000000}"/>
    <cellStyle name="40% - Énfasis1 3" xfId="48" xr:uid="{00000000-0005-0000-0000-00002E000000}"/>
    <cellStyle name="40% - Énfasis2" xfId="49" xr:uid="{00000000-0005-0000-0000-00002F000000}"/>
    <cellStyle name="40% - Énfasis2 2" xfId="50" xr:uid="{00000000-0005-0000-0000-000030000000}"/>
    <cellStyle name="40% - Énfasis2 2 2" xfId="51" xr:uid="{00000000-0005-0000-0000-000031000000}"/>
    <cellStyle name="40% - Énfasis2 3" xfId="52" xr:uid="{00000000-0005-0000-0000-000032000000}"/>
    <cellStyle name="40% - Énfasis3" xfId="53" xr:uid="{00000000-0005-0000-0000-000033000000}"/>
    <cellStyle name="40% - Énfasis3 2" xfId="54" xr:uid="{00000000-0005-0000-0000-000034000000}"/>
    <cellStyle name="40% - Énfasis3 2 2" xfId="55" xr:uid="{00000000-0005-0000-0000-000035000000}"/>
    <cellStyle name="40% - Énfasis3 3" xfId="56" xr:uid="{00000000-0005-0000-0000-000036000000}"/>
    <cellStyle name="40% - Énfasis4" xfId="57" xr:uid="{00000000-0005-0000-0000-000037000000}"/>
    <cellStyle name="40% - Énfasis4 2" xfId="58" xr:uid="{00000000-0005-0000-0000-000038000000}"/>
    <cellStyle name="40% - Énfasis4 2 2" xfId="59" xr:uid="{00000000-0005-0000-0000-000039000000}"/>
    <cellStyle name="40% - Énfasis4 3" xfId="60" xr:uid="{00000000-0005-0000-0000-00003A000000}"/>
    <cellStyle name="40% - Énfasis5" xfId="61" xr:uid="{00000000-0005-0000-0000-00003B000000}"/>
    <cellStyle name="40% - Énfasis5 2" xfId="62" xr:uid="{00000000-0005-0000-0000-00003C000000}"/>
    <cellStyle name="40% - Énfasis5 2 2" xfId="63" xr:uid="{00000000-0005-0000-0000-00003D000000}"/>
    <cellStyle name="40% - Énfasis5 3" xfId="64" xr:uid="{00000000-0005-0000-0000-00003E000000}"/>
    <cellStyle name="40% - Énfasis6" xfId="65" xr:uid="{00000000-0005-0000-0000-00003F000000}"/>
    <cellStyle name="40% - Énfasis6 2" xfId="66" xr:uid="{00000000-0005-0000-0000-000040000000}"/>
    <cellStyle name="40% - Énfasis6 2 2" xfId="67" xr:uid="{00000000-0005-0000-0000-000041000000}"/>
    <cellStyle name="40% - Énfasis6 3" xfId="68" xr:uid="{00000000-0005-0000-0000-000042000000}"/>
    <cellStyle name="60% - Ênfase1 2" xfId="69" xr:uid="{00000000-0005-0000-0000-000043000000}"/>
    <cellStyle name="60% - Ênfase1 2 2" xfId="70" xr:uid="{00000000-0005-0000-0000-000044000000}"/>
    <cellStyle name="60% - Ênfase2 2" xfId="71" xr:uid="{00000000-0005-0000-0000-000045000000}"/>
    <cellStyle name="60% - Ênfase3 2" xfId="72" xr:uid="{00000000-0005-0000-0000-000046000000}"/>
    <cellStyle name="60% - Ênfase4 2" xfId="73" xr:uid="{00000000-0005-0000-0000-000047000000}"/>
    <cellStyle name="60% - Ênfase5 2" xfId="74" xr:uid="{00000000-0005-0000-0000-000048000000}"/>
    <cellStyle name="60% - Ênfase6 2" xfId="75" xr:uid="{00000000-0005-0000-0000-000049000000}"/>
    <cellStyle name="60% - Énfasis1" xfId="76" xr:uid="{00000000-0005-0000-0000-00004A000000}"/>
    <cellStyle name="60% - Énfasis1 2" xfId="77" xr:uid="{00000000-0005-0000-0000-00004B000000}"/>
    <cellStyle name="60% - Énfasis2" xfId="78" xr:uid="{00000000-0005-0000-0000-00004C000000}"/>
    <cellStyle name="60% - Énfasis2 2" xfId="79" xr:uid="{00000000-0005-0000-0000-00004D000000}"/>
    <cellStyle name="60% - Énfasis3" xfId="80" xr:uid="{00000000-0005-0000-0000-00004E000000}"/>
    <cellStyle name="60% - Énfasis3 2" xfId="81" xr:uid="{00000000-0005-0000-0000-00004F000000}"/>
    <cellStyle name="60% - Énfasis4" xfId="82" xr:uid="{00000000-0005-0000-0000-000050000000}"/>
    <cellStyle name="60% - Énfasis4 2" xfId="83" xr:uid="{00000000-0005-0000-0000-000051000000}"/>
    <cellStyle name="60% - Énfasis5" xfId="84" xr:uid="{00000000-0005-0000-0000-000052000000}"/>
    <cellStyle name="60% - Énfasis5 2" xfId="85" xr:uid="{00000000-0005-0000-0000-000053000000}"/>
    <cellStyle name="60% - Énfasis6" xfId="86" xr:uid="{00000000-0005-0000-0000-000054000000}"/>
    <cellStyle name="60% - Énfasis6 2" xfId="87" xr:uid="{00000000-0005-0000-0000-000055000000}"/>
    <cellStyle name="active" xfId="88" xr:uid="{00000000-0005-0000-0000-000056000000}"/>
    <cellStyle name="active 2" xfId="89" xr:uid="{00000000-0005-0000-0000-000057000000}"/>
    <cellStyle name="Bom 2" xfId="90" xr:uid="{00000000-0005-0000-0000-000058000000}"/>
    <cellStyle name="Buena" xfId="91" xr:uid="{00000000-0005-0000-0000-000059000000}"/>
    <cellStyle name="Buena 2" xfId="92" xr:uid="{00000000-0005-0000-0000-00005A000000}"/>
    <cellStyle name="Cálculo 2" xfId="93" xr:uid="{00000000-0005-0000-0000-00005B000000}"/>
    <cellStyle name="Cálculo 2 2" xfId="94" xr:uid="{00000000-0005-0000-0000-00005C000000}"/>
    <cellStyle name="Cálculo 2 2 2" xfId="606" xr:uid="{00000000-0005-0000-0000-00005D000000}"/>
    <cellStyle name="Cálculo 2 3" xfId="95" xr:uid="{00000000-0005-0000-0000-00005E000000}"/>
    <cellStyle name="Cálculo 2 3 2" xfId="607" xr:uid="{00000000-0005-0000-0000-00005F000000}"/>
    <cellStyle name="Cálculo 2 4" xfId="96" xr:uid="{00000000-0005-0000-0000-000060000000}"/>
    <cellStyle name="Cálculo 2 4 2" xfId="608" xr:uid="{00000000-0005-0000-0000-000061000000}"/>
    <cellStyle name="Cálculo 2 5" xfId="605" xr:uid="{00000000-0005-0000-0000-000062000000}"/>
    <cellStyle name="Cálculo 3" xfId="97" xr:uid="{00000000-0005-0000-0000-000063000000}"/>
    <cellStyle name="Cálculo 3 2" xfId="609" xr:uid="{00000000-0005-0000-0000-000064000000}"/>
    <cellStyle name="Cálculo 4" xfId="98" xr:uid="{00000000-0005-0000-0000-000065000000}"/>
    <cellStyle name="Cálculo 4 2" xfId="610" xr:uid="{00000000-0005-0000-0000-000066000000}"/>
    <cellStyle name="Cálculo 5" xfId="99" xr:uid="{00000000-0005-0000-0000-000067000000}"/>
    <cellStyle name="Cálculo 5 2" xfId="611" xr:uid="{00000000-0005-0000-0000-000068000000}"/>
    <cellStyle name="Campo do Assistente de dados" xfId="100" xr:uid="{00000000-0005-0000-0000-000069000000}"/>
    <cellStyle name="Canto do Assistente de dados" xfId="101" xr:uid="{00000000-0005-0000-0000-00006A000000}"/>
    <cellStyle name="Categoria do Assistente de dados" xfId="102" xr:uid="{00000000-0005-0000-0000-00006B000000}"/>
    <cellStyle name="Celda de comprobación" xfId="103" xr:uid="{00000000-0005-0000-0000-00006C000000}"/>
    <cellStyle name="Celda de comprobación 2" xfId="104" xr:uid="{00000000-0005-0000-0000-00006D000000}"/>
    <cellStyle name="Celda vinculada" xfId="105" xr:uid="{00000000-0005-0000-0000-00006E000000}"/>
    <cellStyle name="Celda vinculada 2" xfId="106" xr:uid="{00000000-0005-0000-0000-00006F000000}"/>
    <cellStyle name="Célula de Verificação 2" xfId="107" xr:uid="{00000000-0005-0000-0000-000070000000}"/>
    <cellStyle name="Célula Vinculada 2" xfId="108" xr:uid="{00000000-0005-0000-0000-000071000000}"/>
    <cellStyle name="Comma 10" xfId="109" xr:uid="{00000000-0005-0000-0000-000072000000}"/>
    <cellStyle name="Comma 10 2" xfId="110" xr:uid="{00000000-0005-0000-0000-000073000000}"/>
    <cellStyle name="Comma 11" xfId="111" xr:uid="{00000000-0005-0000-0000-000074000000}"/>
    <cellStyle name="Comma 11 2" xfId="112" xr:uid="{00000000-0005-0000-0000-000075000000}"/>
    <cellStyle name="Comma 12" xfId="113" xr:uid="{00000000-0005-0000-0000-000076000000}"/>
    <cellStyle name="Comma 12 2" xfId="114" xr:uid="{00000000-0005-0000-0000-000077000000}"/>
    <cellStyle name="Comma 13" xfId="115" xr:uid="{00000000-0005-0000-0000-000078000000}"/>
    <cellStyle name="Comma 13 2" xfId="116" xr:uid="{00000000-0005-0000-0000-000079000000}"/>
    <cellStyle name="Comma 14" xfId="117" xr:uid="{00000000-0005-0000-0000-00007A000000}"/>
    <cellStyle name="Comma 14 2" xfId="118" xr:uid="{00000000-0005-0000-0000-00007B000000}"/>
    <cellStyle name="Comma 15" xfId="119" xr:uid="{00000000-0005-0000-0000-00007C000000}"/>
    <cellStyle name="Comma 15 2" xfId="120" xr:uid="{00000000-0005-0000-0000-00007D000000}"/>
    <cellStyle name="Comma 16" xfId="121" xr:uid="{00000000-0005-0000-0000-00007E000000}"/>
    <cellStyle name="Comma 16 2" xfId="122" xr:uid="{00000000-0005-0000-0000-00007F000000}"/>
    <cellStyle name="Comma 17" xfId="123" xr:uid="{00000000-0005-0000-0000-000080000000}"/>
    <cellStyle name="Comma 17 2" xfId="124" xr:uid="{00000000-0005-0000-0000-000081000000}"/>
    <cellStyle name="Comma 18" xfId="125" xr:uid="{00000000-0005-0000-0000-000082000000}"/>
    <cellStyle name="Comma 18 2" xfId="126" xr:uid="{00000000-0005-0000-0000-000083000000}"/>
    <cellStyle name="Comma 19" xfId="127" xr:uid="{00000000-0005-0000-0000-000084000000}"/>
    <cellStyle name="Comma 19 2" xfId="128" xr:uid="{00000000-0005-0000-0000-000085000000}"/>
    <cellStyle name="Comma 2" xfId="129" xr:uid="{00000000-0005-0000-0000-000086000000}"/>
    <cellStyle name="Comma 2 2" xfId="130" xr:uid="{00000000-0005-0000-0000-000087000000}"/>
    <cellStyle name="Comma 20" xfId="131" xr:uid="{00000000-0005-0000-0000-000088000000}"/>
    <cellStyle name="Comma 20 2" xfId="132" xr:uid="{00000000-0005-0000-0000-000089000000}"/>
    <cellStyle name="Comma 21" xfId="133" xr:uid="{00000000-0005-0000-0000-00008A000000}"/>
    <cellStyle name="Comma 21 2" xfId="134" xr:uid="{00000000-0005-0000-0000-00008B000000}"/>
    <cellStyle name="Comma 22" xfId="135" xr:uid="{00000000-0005-0000-0000-00008C000000}"/>
    <cellStyle name="Comma 3" xfId="136" xr:uid="{00000000-0005-0000-0000-00008D000000}"/>
    <cellStyle name="Comma 3 2" xfId="137" xr:uid="{00000000-0005-0000-0000-00008E000000}"/>
    <cellStyle name="Comma 4" xfId="138" xr:uid="{00000000-0005-0000-0000-00008F000000}"/>
    <cellStyle name="Comma 4 2" xfId="139" xr:uid="{00000000-0005-0000-0000-000090000000}"/>
    <cellStyle name="Comma 5" xfId="140" xr:uid="{00000000-0005-0000-0000-000091000000}"/>
    <cellStyle name="Comma 5 2" xfId="141" xr:uid="{00000000-0005-0000-0000-000092000000}"/>
    <cellStyle name="Comma 6" xfId="142" xr:uid="{00000000-0005-0000-0000-000093000000}"/>
    <cellStyle name="Comma 6 2" xfId="143" xr:uid="{00000000-0005-0000-0000-000094000000}"/>
    <cellStyle name="Comma 7" xfId="144" xr:uid="{00000000-0005-0000-0000-000095000000}"/>
    <cellStyle name="Comma 7 2" xfId="145" xr:uid="{00000000-0005-0000-0000-000096000000}"/>
    <cellStyle name="Comma 8" xfId="146" xr:uid="{00000000-0005-0000-0000-000097000000}"/>
    <cellStyle name="Comma 8 2" xfId="147" xr:uid="{00000000-0005-0000-0000-000098000000}"/>
    <cellStyle name="Comma 9" xfId="148" xr:uid="{00000000-0005-0000-0000-000099000000}"/>
    <cellStyle name="Comma 9 2" xfId="149" xr:uid="{00000000-0005-0000-0000-00009A000000}"/>
    <cellStyle name="Currency 2" xfId="150" xr:uid="{00000000-0005-0000-0000-00009B000000}"/>
    <cellStyle name="Currency 3" xfId="151" xr:uid="{00000000-0005-0000-0000-00009C000000}"/>
    <cellStyle name="date" xfId="152" xr:uid="{00000000-0005-0000-0000-00009D000000}"/>
    <cellStyle name="Encabezado 4" xfId="153" xr:uid="{00000000-0005-0000-0000-00009E000000}"/>
    <cellStyle name="Encabezado 4 2" xfId="154" xr:uid="{00000000-0005-0000-0000-00009F000000}"/>
    <cellStyle name="Ênfase1 2" xfId="155" xr:uid="{00000000-0005-0000-0000-0000A0000000}"/>
    <cellStyle name="Ênfase1 2 2" xfId="156" xr:uid="{00000000-0005-0000-0000-0000A1000000}"/>
    <cellStyle name="Ênfase2 2" xfId="157" xr:uid="{00000000-0005-0000-0000-0000A2000000}"/>
    <cellStyle name="Ênfase3 2" xfId="158" xr:uid="{00000000-0005-0000-0000-0000A3000000}"/>
    <cellStyle name="Ênfase3 2 2" xfId="159" xr:uid="{00000000-0005-0000-0000-0000A4000000}"/>
    <cellStyle name="Ênfase4 2" xfId="160" xr:uid="{00000000-0005-0000-0000-0000A5000000}"/>
    <cellStyle name="Ênfase5 2" xfId="161" xr:uid="{00000000-0005-0000-0000-0000A6000000}"/>
    <cellStyle name="Ênfase6 2" xfId="162" xr:uid="{00000000-0005-0000-0000-0000A7000000}"/>
    <cellStyle name="Énfasis1" xfId="163" xr:uid="{00000000-0005-0000-0000-0000A8000000}"/>
    <cellStyle name="Énfasis1 2" xfId="164" xr:uid="{00000000-0005-0000-0000-0000A9000000}"/>
    <cellStyle name="Énfasis2" xfId="165" xr:uid="{00000000-0005-0000-0000-0000AA000000}"/>
    <cellStyle name="Énfasis2 2" xfId="166" xr:uid="{00000000-0005-0000-0000-0000AB000000}"/>
    <cellStyle name="Énfasis3" xfId="167" xr:uid="{00000000-0005-0000-0000-0000AC000000}"/>
    <cellStyle name="Énfasis3 2" xfId="168" xr:uid="{00000000-0005-0000-0000-0000AD000000}"/>
    <cellStyle name="Énfasis4" xfId="169" xr:uid="{00000000-0005-0000-0000-0000AE000000}"/>
    <cellStyle name="Énfasis4 2" xfId="170" xr:uid="{00000000-0005-0000-0000-0000AF000000}"/>
    <cellStyle name="Énfasis5" xfId="171" xr:uid="{00000000-0005-0000-0000-0000B0000000}"/>
    <cellStyle name="Énfasis5 2" xfId="172" xr:uid="{00000000-0005-0000-0000-0000B1000000}"/>
    <cellStyle name="Énfasis6" xfId="173" xr:uid="{00000000-0005-0000-0000-0000B2000000}"/>
    <cellStyle name="Énfasis6 2" xfId="174" xr:uid="{00000000-0005-0000-0000-0000B3000000}"/>
    <cellStyle name="Entrada 2" xfId="175" xr:uid="{00000000-0005-0000-0000-0000B4000000}"/>
    <cellStyle name="Entrada 2 2" xfId="176" xr:uid="{00000000-0005-0000-0000-0000B5000000}"/>
    <cellStyle name="Entrada 2 2 2" xfId="613" xr:uid="{00000000-0005-0000-0000-0000B6000000}"/>
    <cellStyle name="Entrada 2 3" xfId="177" xr:uid="{00000000-0005-0000-0000-0000B7000000}"/>
    <cellStyle name="Entrada 2 3 2" xfId="614" xr:uid="{00000000-0005-0000-0000-0000B8000000}"/>
    <cellStyle name="Entrada 2 4" xfId="178" xr:uid="{00000000-0005-0000-0000-0000B9000000}"/>
    <cellStyle name="Entrada 2 4 2" xfId="615" xr:uid="{00000000-0005-0000-0000-0000BA000000}"/>
    <cellStyle name="Entrada 2 5" xfId="612" xr:uid="{00000000-0005-0000-0000-0000BB000000}"/>
    <cellStyle name="Entrada 3" xfId="179" xr:uid="{00000000-0005-0000-0000-0000BC000000}"/>
    <cellStyle name="Entrada 3 2" xfId="616" xr:uid="{00000000-0005-0000-0000-0000BD000000}"/>
    <cellStyle name="Entrada 4" xfId="180" xr:uid="{00000000-0005-0000-0000-0000BE000000}"/>
    <cellStyle name="Entrada 4 2" xfId="617" xr:uid="{00000000-0005-0000-0000-0000BF000000}"/>
    <cellStyle name="Entrada 5" xfId="181" xr:uid="{00000000-0005-0000-0000-0000C0000000}"/>
    <cellStyle name="Entrada 5 2" xfId="618" xr:uid="{00000000-0005-0000-0000-0000C1000000}"/>
    <cellStyle name="Excel Built-in Normal" xfId="633" xr:uid="{00000000-0005-0000-0000-0000C2000000}"/>
    <cellStyle name="Excel_BuiltIn_Comma" xfId="182" xr:uid="{00000000-0005-0000-0000-0000C3000000}"/>
    <cellStyle name="Grey" xfId="183" xr:uid="{00000000-0005-0000-0000-0000C4000000}"/>
    <cellStyle name="Header1" xfId="184" xr:uid="{00000000-0005-0000-0000-0000C5000000}"/>
    <cellStyle name="Header1 2" xfId="185" xr:uid="{00000000-0005-0000-0000-0000C6000000}"/>
    <cellStyle name="Header2" xfId="186" xr:uid="{00000000-0005-0000-0000-0000C7000000}"/>
    <cellStyle name="Header2 2" xfId="187" xr:uid="{00000000-0005-0000-0000-0000C8000000}"/>
    <cellStyle name="Header2 2 2" xfId="620" xr:uid="{00000000-0005-0000-0000-0000C9000000}"/>
    <cellStyle name="Header2 3" xfId="619" xr:uid="{00000000-0005-0000-0000-0000CA000000}"/>
    <cellStyle name="Hyperlink 2" xfId="188" xr:uid="{00000000-0005-0000-0000-0000CB000000}"/>
    <cellStyle name="Hyperlink 2 2" xfId="189" xr:uid="{00000000-0005-0000-0000-0000CC000000}"/>
    <cellStyle name="Incorrecto" xfId="190" xr:uid="{00000000-0005-0000-0000-0000CD000000}"/>
    <cellStyle name="Incorrecto 2" xfId="191" xr:uid="{00000000-0005-0000-0000-0000CE000000}"/>
    <cellStyle name="Incorreto 2" xfId="192" xr:uid="{00000000-0005-0000-0000-0000CF000000}"/>
    <cellStyle name="Input [yellow]" xfId="193" xr:uid="{00000000-0005-0000-0000-0000D0000000}"/>
    <cellStyle name="Input [yellow] 2" xfId="621" xr:uid="{00000000-0005-0000-0000-0000D1000000}"/>
    <cellStyle name="Moeda 2" xfId="632" xr:uid="{00000000-0005-0000-0000-0000D2000000}"/>
    <cellStyle name="Neutra 2" xfId="194" xr:uid="{00000000-0005-0000-0000-0000D3000000}"/>
    <cellStyle name="Normal" xfId="0" builtinId="0"/>
    <cellStyle name="Normal - Style1" xfId="195" xr:uid="{00000000-0005-0000-0000-0000D5000000}"/>
    <cellStyle name="Normal - Style1 2" xfId="196" xr:uid="{00000000-0005-0000-0000-0000D6000000}"/>
    <cellStyle name="Normal - Style1 3" xfId="197" xr:uid="{00000000-0005-0000-0000-0000D7000000}"/>
    <cellStyle name="Normal - Style1 4" xfId="198" xr:uid="{00000000-0005-0000-0000-0000D8000000}"/>
    <cellStyle name="Normal - Style1 5" xfId="199" xr:uid="{00000000-0005-0000-0000-0000D9000000}"/>
    <cellStyle name="Normal - Style1 6" xfId="200" xr:uid="{00000000-0005-0000-0000-0000DA000000}"/>
    <cellStyle name="Normal - Style1 7" xfId="201" xr:uid="{00000000-0005-0000-0000-0000DB000000}"/>
    <cellStyle name="Normal - Style1 8" xfId="202" xr:uid="{00000000-0005-0000-0000-0000DC000000}"/>
    <cellStyle name="Normal - Style1 9" xfId="203" xr:uid="{00000000-0005-0000-0000-0000DD000000}"/>
    <cellStyle name="Normal 10" xfId="204" xr:uid="{00000000-0005-0000-0000-0000DE000000}"/>
    <cellStyle name="Normal 10 2" xfId="205" xr:uid="{00000000-0005-0000-0000-0000DF000000}"/>
    <cellStyle name="Normal 2" xfId="206" xr:uid="{00000000-0005-0000-0000-0000E0000000}"/>
    <cellStyle name="Normal 2 2" xfId="207" xr:uid="{00000000-0005-0000-0000-0000E1000000}"/>
    <cellStyle name="Normal 2 2 2" xfId="208" xr:uid="{00000000-0005-0000-0000-0000E2000000}"/>
    <cellStyle name="Normal 2 2 2 2" xfId="209" xr:uid="{00000000-0005-0000-0000-0000E3000000}"/>
    <cellStyle name="Normal 2 2 2 2 2" xfId="210" xr:uid="{00000000-0005-0000-0000-0000E4000000}"/>
    <cellStyle name="Normal 2 2 2 3" xfId="211" xr:uid="{00000000-0005-0000-0000-0000E5000000}"/>
    <cellStyle name="Normal 2 2 2 4" xfId="212" xr:uid="{00000000-0005-0000-0000-0000E6000000}"/>
    <cellStyle name="Normal 2 2 3" xfId="213" xr:uid="{00000000-0005-0000-0000-0000E7000000}"/>
    <cellStyle name="Normal 2 2 3 2" xfId="214" xr:uid="{00000000-0005-0000-0000-0000E8000000}"/>
    <cellStyle name="Normal 2 2 4" xfId="215" xr:uid="{00000000-0005-0000-0000-0000E9000000}"/>
    <cellStyle name="Normal 2 2 5" xfId="216" xr:uid="{00000000-0005-0000-0000-0000EA000000}"/>
    <cellStyle name="Normal 2 3" xfId="217" xr:uid="{00000000-0005-0000-0000-0000EB000000}"/>
    <cellStyle name="Normal 2 3 2" xfId="218" xr:uid="{00000000-0005-0000-0000-0000EC000000}"/>
    <cellStyle name="Normal 2 3 2 2" xfId="219" xr:uid="{00000000-0005-0000-0000-0000ED000000}"/>
    <cellStyle name="Normal 2 3 3" xfId="220" xr:uid="{00000000-0005-0000-0000-0000EE000000}"/>
    <cellStyle name="Normal 2 3 4" xfId="221" xr:uid="{00000000-0005-0000-0000-0000EF000000}"/>
    <cellStyle name="Normal 2 4" xfId="222" xr:uid="{00000000-0005-0000-0000-0000F0000000}"/>
    <cellStyle name="Normal 2 4 2" xfId="223" xr:uid="{00000000-0005-0000-0000-0000F1000000}"/>
    <cellStyle name="Normal 2 5" xfId="224" xr:uid="{00000000-0005-0000-0000-0000F2000000}"/>
    <cellStyle name="Normal 2 6" xfId="225" xr:uid="{00000000-0005-0000-0000-0000F3000000}"/>
    <cellStyle name="Normal 2_Tem_ProjectResourceRegister_TechEdited_616" xfId="226" xr:uid="{00000000-0005-0000-0000-0000F4000000}"/>
    <cellStyle name="Normal 3" xfId="227" xr:uid="{00000000-0005-0000-0000-0000F5000000}"/>
    <cellStyle name="Normal 3 2" xfId="228" xr:uid="{00000000-0005-0000-0000-0000F6000000}"/>
    <cellStyle name="Normal 3 2 2" xfId="229" xr:uid="{00000000-0005-0000-0000-0000F7000000}"/>
    <cellStyle name="Normal 3 2 2 2" xfId="230" xr:uid="{00000000-0005-0000-0000-0000F8000000}"/>
    <cellStyle name="Normal 3 2 2 2 2" xfId="231" xr:uid="{00000000-0005-0000-0000-0000F9000000}"/>
    <cellStyle name="Normal 3 2 2 2 2 2" xfId="232" xr:uid="{00000000-0005-0000-0000-0000FA000000}"/>
    <cellStyle name="Normal 3 2 2 2 3" xfId="233" xr:uid="{00000000-0005-0000-0000-0000FB000000}"/>
    <cellStyle name="Normal 3 2 2 2 4" xfId="234" xr:uid="{00000000-0005-0000-0000-0000FC000000}"/>
    <cellStyle name="Normal 3 2 2 3" xfId="235" xr:uid="{00000000-0005-0000-0000-0000FD000000}"/>
    <cellStyle name="Normal 3 2 2 3 2" xfId="236" xr:uid="{00000000-0005-0000-0000-0000FE000000}"/>
    <cellStyle name="Normal 3 2 2 4" xfId="237" xr:uid="{00000000-0005-0000-0000-0000FF000000}"/>
    <cellStyle name="Normal 3 2 2 5" xfId="238" xr:uid="{00000000-0005-0000-0000-000000010000}"/>
    <cellStyle name="Normal 3 2 3" xfId="239" xr:uid="{00000000-0005-0000-0000-000001010000}"/>
    <cellStyle name="Normal 3 2 3 2" xfId="240" xr:uid="{00000000-0005-0000-0000-000002010000}"/>
    <cellStyle name="Normal 3 2 3 2 2" xfId="241" xr:uid="{00000000-0005-0000-0000-000003010000}"/>
    <cellStyle name="Normal 3 2 3 2 2 2" xfId="242" xr:uid="{00000000-0005-0000-0000-000004010000}"/>
    <cellStyle name="Normal 3 2 3 2 3" xfId="243" xr:uid="{00000000-0005-0000-0000-000005010000}"/>
    <cellStyle name="Normal 3 2 3 3" xfId="244" xr:uid="{00000000-0005-0000-0000-000006010000}"/>
    <cellStyle name="Normal 3 2 3 3 2" xfId="245" xr:uid="{00000000-0005-0000-0000-000007010000}"/>
    <cellStyle name="Normal 3 2 3 4" xfId="246" xr:uid="{00000000-0005-0000-0000-000008010000}"/>
    <cellStyle name="Normal 3 2 3 5" xfId="247" xr:uid="{00000000-0005-0000-0000-000009010000}"/>
    <cellStyle name="Normal 3 2 4" xfId="248" xr:uid="{00000000-0005-0000-0000-00000A010000}"/>
    <cellStyle name="Normal 3 2 4 2" xfId="249" xr:uid="{00000000-0005-0000-0000-00000B010000}"/>
    <cellStyle name="Normal 3 2 4 2 2" xfId="250" xr:uid="{00000000-0005-0000-0000-00000C010000}"/>
    <cellStyle name="Normal 3 2 4 3" xfId="251" xr:uid="{00000000-0005-0000-0000-00000D010000}"/>
    <cellStyle name="Normal 3 2 5" xfId="252" xr:uid="{00000000-0005-0000-0000-00000E010000}"/>
    <cellStyle name="Normal 3 2 5 2" xfId="253" xr:uid="{00000000-0005-0000-0000-00000F010000}"/>
    <cellStyle name="Normal 3 2 6" xfId="254" xr:uid="{00000000-0005-0000-0000-000010010000}"/>
    <cellStyle name="Normal 3 2 7" xfId="255" xr:uid="{00000000-0005-0000-0000-000011010000}"/>
    <cellStyle name="Normal 3 3" xfId="256" xr:uid="{00000000-0005-0000-0000-000012010000}"/>
    <cellStyle name="Normal 3 3 2" xfId="257" xr:uid="{00000000-0005-0000-0000-000013010000}"/>
    <cellStyle name="Normal 3 3 2 2" xfId="258" xr:uid="{00000000-0005-0000-0000-000014010000}"/>
    <cellStyle name="Normal 3 3 2 2 2" xfId="259" xr:uid="{00000000-0005-0000-0000-000015010000}"/>
    <cellStyle name="Normal 3 3 2 3" xfId="260" xr:uid="{00000000-0005-0000-0000-000016010000}"/>
    <cellStyle name="Normal 3 3 2 4" xfId="261" xr:uid="{00000000-0005-0000-0000-000017010000}"/>
    <cellStyle name="Normal 3 3 3" xfId="262" xr:uid="{00000000-0005-0000-0000-000018010000}"/>
    <cellStyle name="Normal 3 3 3 2" xfId="263" xr:uid="{00000000-0005-0000-0000-000019010000}"/>
    <cellStyle name="Normal 3 3 4" xfId="264" xr:uid="{00000000-0005-0000-0000-00001A010000}"/>
    <cellStyle name="Normal 3 3 5" xfId="265" xr:uid="{00000000-0005-0000-0000-00001B010000}"/>
    <cellStyle name="Normal 3 4" xfId="266" xr:uid="{00000000-0005-0000-0000-00001C010000}"/>
    <cellStyle name="Normal 3 4 2" xfId="267" xr:uid="{00000000-0005-0000-0000-00001D010000}"/>
    <cellStyle name="Normal 3 4 2 2" xfId="268" xr:uid="{00000000-0005-0000-0000-00001E010000}"/>
    <cellStyle name="Normal 3 4 3" xfId="269" xr:uid="{00000000-0005-0000-0000-00001F010000}"/>
    <cellStyle name="Normal 3 4 4" xfId="270" xr:uid="{00000000-0005-0000-0000-000020010000}"/>
    <cellStyle name="Normal 3 5" xfId="271" xr:uid="{00000000-0005-0000-0000-000021010000}"/>
    <cellStyle name="Normal 3 5 2" xfId="272" xr:uid="{00000000-0005-0000-0000-000022010000}"/>
    <cellStyle name="Normal 3 6" xfId="273" xr:uid="{00000000-0005-0000-0000-000023010000}"/>
    <cellStyle name="Normal 3 7" xfId="274" xr:uid="{00000000-0005-0000-0000-000024010000}"/>
    <cellStyle name="Normal 4" xfId="275" xr:uid="{00000000-0005-0000-0000-000025010000}"/>
    <cellStyle name="Normal 4 2" xfId="276" xr:uid="{00000000-0005-0000-0000-000026010000}"/>
    <cellStyle name="Normal 4 2 2" xfId="277" xr:uid="{00000000-0005-0000-0000-000027010000}"/>
    <cellStyle name="Normal 4 3" xfId="278" xr:uid="{00000000-0005-0000-0000-000028010000}"/>
    <cellStyle name="Normal 4 3 2" xfId="279" xr:uid="{00000000-0005-0000-0000-000029010000}"/>
    <cellStyle name="Normal 4 4" xfId="280" xr:uid="{00000000-0005-0000-0000-00002A010000}"/>
    <cellStyle name="Normal 5" xfId="281" xr:uid="{00000000-0005-0000-0000-00002B010000}"/>
    <cellStyle name="Normal 5 2" xfId="282" xr:uid="{00000000-0005-0000-0000-00002C010000}"/>
    <cellStyle name="Normal 6" xfId="283" xr:uid="{00000000-0005-0000-0000-00002D010000}"/>
    <cellStyle name="Normal 6 2" xfId="284" xr:uid="{00000000-0005-0000-0000-00002E010000}"/>
    <cellStyle name="Normal 7" xfId="285" xr:uid="{00000000-0005-0000-0000-00002F010000}"/>
    <cellStyle name="Normal 8" xfId="286" xr:uid="{00000000-0005-0000-0000-000030010000}"/>
    <cellStyle name="Normal 9" xfId="287" xr:uid="{00000000-0005-0000-0000-000031010000}"/>
    <cellStyle name="Normal_SESI_EP_MA_Planejamento_PlanoIntegracao" xfId="634" xr:uid="{00000000-0005-0000-0000-000032010000}"/>
    <cellStyle name="Nota 2" xfId="288" xr:uid="{00000000-0005-0000-0000-000033010000}"/>
    <cellStyle name="Nota 2 2" xfId="622" xr:uid="{00000000-0005-0000-0000-000034010000}"/>
    <cellStyle name="Notas" xfId="289" xr:uid="{00000000-0005-0000-0000-000035010000}"/>
    <cellStyle name="Notas 2" xfId="290" xr:uid="{00000000-0005-0000-0000-000036010000}"/>
    <cellStyle name="Notas 2 2" xfId="624" xr:uid="{00000000-0005-0000-0000-000037010000}"/>
    <cellStyle name="Notas 3" xfId="623" xr:uid="{00000000-0005-0000-0000-000038010000}"/>
    <cellStyle name="Novo1" xfId="291" xr:uid="{00000000-0005-0000-0000-000039010000}"/>
    <cellStyle name="Novo1 2" xfId="292" xr:uid="{00000000-0005-0000-0000-00003A010000}"/>
    <cellStyle name="Novo1 2 2" xfId="626" xr:uid="{00000000-0005-0000-0000-00003B010000}"/>
    <cellStyle name="Novo1 3" xfId="625" xr:uid="{00000000-0005-0000-0000-00003C010000}"/>
    <cellStyle name="nr_label" xfId="293" xr:uid="{00000000-0005-0000-0000-00003D010000}"/>
    <cellStyle name="Percent [2]" xfId="294" xr:uid="{00000000-0005-0000-0000-00003E010000}"/>
    <cellStyle name="Percent [2] 2" xfId="295" xr:uid="{00000000-0005-0000-0000-00003F010000}"/>
    <cellStyle name="Percent [2] 3" xfId="296" xr:uid="{00000000-0005-0000-0000-000040010000}"/>
    <cellStyle name="Percent [2] 4" xfId="297" xr:uid="{00000000-0005-0000-0000-000041010000}"/>
    <cellStyle name="Percent [2] 5" xfId="298" xr:uid="{00000000-0005-0000-0000-000042010000}"/>
    <cellStyle name="Percent [2] 6" xfId="299" xr:uid="{00000000-0005-0000-0000-000043010000}"/>
    <cellStyle name="Percent [2] 7" xfId="300" xr:uid="{00000000-0005-0000-0000-000044010000}"/>
    <cellStyle name="Percent [2] 8" xfId="301" xr:uid="{00000000-0005-0000-0000-000045010000}"/>
    <cellStyle name="Percent [2] 9" xfId="302" xr:uid="{00000000-0005-0000-0000-000046010000}"/>
    <cellStyle name="Percent 10" xfId="303" xr:uid="{00000000-0005-0000-0000-000047010000}"/>
    <cellStyle name="Percent 100" xfId="304" xr:uid="{00000000-0005-0000-0000-000048010000}"/>
    <cellStyle name="Percent 101" xfId="305" xr:uid="{00000000-0005-0000-0000-000049010000}"/>
    <cellStyle name="Percent 102" xfId="306" xr:uid="{00000000-0005-0000-0000-00004A010000}"/>
    <cellStyle name="Percent 103" xfId="307" xr:uid="{00000000-0005-0000-0000-00004B010000}"/>
    <cellStyle name="Percent 104" xfId="308" xr:uid="{00000000-0005-0000-0000-00004C010000}"/>
    <cellStyle name="Percent 105" xfId="309" xr:uid="{00000000-0005-0000-0000-00004D010000}"/>
    <cellStyle name="Percent 106" xfId="310" xr:uid="{00000000-0005-0000-0000-00004E010000}"/>
    <cellStyle name="Percent 107" xfId="311" xr:uid="{00000000-0005-0000-0000-00004F010000}"/>
    <cellStyle name="Percent 108" xfId="312" xr:uid="{00000000-0005-0000-0000-000050010000}"/>
    <cellStyle name="Percent 109" xfId="313" xr:uid="{00000000-0005-0000-0000-000051010000}"/>
    <cellStyle name="Percent 11" xfId="314" xr:uid="{00000000-0005-0000-0000-000052010000}"/>
    <cellStyle name="Percent 110" xfId="315" xr:uid="{00000000-0005-0000-0000-000053010000}"/>
    <cellStyle name="Percent 111" xfId="316" xr:uid="{00000000-0005-0000-0000-000054010000}"/>
    <cellStyle name="Percent 112" xfId="317" xr:uid="{00000000-0005-0000-0000-000055010000}"/>
    <cellStyle name="Percent 113" xfId="318" xr:uid="{00000000-0005-0000-0000-000056010000}"/>
    <cellStyle name="Percent 114" xfId="319" xr:uid="{00000000-0005-0000-0000-000057010000}"/>
    <cellStyle name="Percent 115" xfId="320" xr:uid="{00000000-0005-0000-0000-000058010000}"/>
    <cellStyle name="Percent 116" xfId="321" xr:uid="{00000000-0005-0000-0000-000059010000}"/>
    <cellStyle name="Percent 117" xfId="322" xr:uid="{00000000-0005-0000-0000-00005A010000}"/>
    <cellStyle name="Percent 118" xfId="323" xr:uid="{00000000-0005-0000-0000-00005B010000}"/>
    <cellStyle name="Percent 119" xfId="324" xr:uid="{00000000-0005-0000-0000-00005C010000}"/>
    <cellStyle name="Percent 12" xfId="325" xr:uid="{00000000-0005-0000-0000-00005D010000}"/>
    <cellStyle name="Percent 120" xfId="326" xr:uid="{00000000-0005-0000-0000-00005E010000}"/>
    <cellStyle name="Percent 121" xfId="327" xr:uid="{00000000-0005-0000-0000-00005F010000}"/>
    <cellStyle name="Percent 122" xfId="328" xr:uid="{00000000-0005-0000-0000-000060010000}"/>
    <cellStyle name="Percent 123" xfId="329" xr:uid="{00000000-0005-0000-0000-000061010000}"/>
    <cellStyle name="Percent 124" xfId="330" xr:uid="{00000000-0005-0000-0000-000062010000}"/>
    <cellStyle name="Percent 125" xfId="331" xr:uid="{00000000-0005-0000-0000-000063010000}"/>
    <cellStyle name="Percent 126" xfId="332" xr:uid="{00000000-0005-0000-0000-000064010000}"/>
    <cellStyle name="Percent 127" xfId="333" xr:uid="{00000000-0005-0000-0000-000065010000}"/>
    <cellStyle name="Percent 128" xfId="334" xr:uid="{00000000-0005-0000-0000-000066010000}"/>
    <cellStyle name="Percent 129" xfId="335" xr:uid="{00000000-0005-0000-0000-000067010000}"/>
    <cellStyle name="Percent 13" xfId="336" xr:uid="{00000000-0005-0000-0000-000068010000}"/>
    <cellStyle name="Percent 130" xfId="337" xr:uid="{00000000-0005-0000-0000-000069010000}"/>
    <cellStyle name="Percent 131" xfId="338" xr:uid="{00000000-0005-0000-0000-00006A010000}"/>
    <cellStyle name="Percent 132" xfId="339" xr:uid="{00000000-0005-0000-0000-00006B010000}"/>
    <cellStyle name="Percent 133" xfId="340" xr:uid="{00000000-0005-0000-0000-00006C010000}"/>
    <cellStyle name="Percent 134" xfId="341" xr:uid="{00000000-0005-0000-0000-00006D010000}"/>
    <cellStyle name="Percent 135" xfId="342" xr:uid="{00000000-0005-0000-0000-00006E010000}"/>
    <cellStyle name="Percent 136" xfId="343" xr:uid="{00000000-0005-0000-0000-00006F010000}"/>
    <cellStyle name="Percent 137" xfId="344" xr:uid="{00000000-0005-0000-0000-000070010000}"/>
    <cellStyle name="Percent 138" xfId="345" xr:uid="{00000000-0005-0000-0000-000071010000}"/>
    <cellStyle name="Percent 139" xfId="346" xr:uid="{00000000-0005-0000-0000-000072010000}"/>
    <cellStyle name="Percent 14" xfId="347" xr:uid="{00000000-0005-0000-0000-000073010000}"/>
    <cellStyle name="Percent 140" xfId="348" xr:uid="{00000000-0005-0000-0000-000074010000}"/>
    <cellStyle name="Percent 141" xfId="349" xr:uid="{00000000-0005-0000-0000-000075010000}"/>
    <cellStyle name="Percent 142" xfId="350" xr:uid="{00000000-0005-0000-0000-000076010000}"/>
    <cellStyle name="Percent 143" xfId="351" xr:uid="{00000000-0005-0000-0000-000077010000}"/>
    <cellStyle name="Percent 144" xfId="352" xr:uid="{00000000-0005-0000-0000-000078010000}"/>
    <cellStyle name="Percent 145" xfId="353" xr:uid="{00000000-0005-0000-0000-000079010000}"/>
    <cellStyle name="Percent 146" xfId="354" xr:uid="{00000000-0005-0000-0000-00007A010000}"/>
    <cellStyle name="Percent 147" xfId="355" xr:uid="{00000000-0005-0000-0000-00007B010000}"/>
    <cellStyle name="Percent 148" xfId="356" xr:uid="{00000000-0005-0000-0000-00007C010000}"/>
    <cellStyle name="Percent 149" xfId="357" xr:uid="{00000000-0005-0000-0000-00007D010000}"/>
    <cellStyle name="Percent 15" xfId="358" xr:uid="{00000000-0005-0000-0000-00007E010000}"/>
    <cellStyle name="Percent 150" xfId="359" xr:uid="{00000000-0005-0000-0000-00007F010000}"/>
    <cellStyle name="Percent 151" xfId="360" xr:uid="{00000000-0005-0000-0000-000080010000}"/>
    <cellStyle name="Percent 152" xfId="361" xr:uid="{00000000-0005-0000-0000-000081010000}"/>
    <cellStyle name="Percent 153" xfId="362" xr:uid="{00000000-0005-0000-0000-000082010000}"/>
    <cellStyle name="Percent 154" xfId="363" xr:uid="{00000000-0005-0000-0000-000083010000}"/>
    <cellStyle name="Percent 155" xfId="364" xr:uid="{00000000-0005-0000-0000-000084010000}"/>
    <cellStyle name="Percent 156" xfId="365" xr:uid="{00000000-0005-0000-0000-000085010000}"/>
    <cellStyle name="Percent 157" xfId="366" xr:uid="{00000000-0005-0000-0000-000086010000}"/>
    <cellStyle name="Percent 158" xfId="367" xr:uid="{00000000-0005-0000-0000-000087010000}"/>
    <cellStyle name="Percent 159" xfId="368" xr:uid="{00000000-0005-0000-0000-000088010000}"/>
    <cellStyle name="Percent 16" xfId="369" xr:uid="{00000000-0005-0000-0000-000089010000}"/>
    <cellStyle name="Percent 160" xfId="370" xr:uid="{00000000-0005-0000-0000-00008A010000}"/>
    <cellStyle name="Percent 161" xfId="371" xr:uid="{00000000-0005-0000-0000-00008B010000}"/>
    <cellStyle name="Percent 162" xfId="372" xr:uid="{00000000-0005-0000-0000-00008C010000}"/>
    <cellStyle name="Percent 163" xfId="373" xr:uid="{00000000-0005-0000-0000-00008D010000}"/>
    <cellStyle name="Percent 164" xfId="374" xr:uid="{00000000-0005-0000-0000-00008E010000}"/>
    <cellStyle name="Percent 165" xfId="375" xr:uid="{00000000-0005-0000-0000-00008F010000}"/>
    <cellStyle name="Percent 166" xfId="376" xr:uid="{00000000-0005-0000-0000-000090010000}"/>
    <cellStyle name="Percent 167" xfId="377" xr:uid="{00000000-0005-0000-0000-000091010000}"/>
    <cellStyle name="Percent 168" xfId="378" xr:uid="{00000000-0005-0000-0000-000092010000}"/>
    <cellStyle name="Percent 169" xfId="379" xr:uid="{00000000-0005-0000-0000-000093010000}"/>
    <cellStyle name="Percent 17" xfId="380" xr:uid="{00000000-0005-0000-0000-000094010000}"/>
    <cellStyle name="Percent 170" xfId="381" xr:uid="{00000000-0005-0000-0000-000095010000}"/>
    <cellStyle name="Percent 171" xfId="382" xr:uid="{00000000-0005-0000-0000-000096010000}"/>
    <cellStyle name="Percent 172" xfId="383" xr:uid="{00000000-0005-0000-0000-000097010000}"/>
    <cellStyle name="Percent 173" xfId="384" xr:uid="{00000000-0005-0000-0000-000098010000}"/>
    <cellStyle name="Percent 174" xfId="385" xr:uid="{00000000-0005-0000-0000-000099010000}"/>
    <cellStyle name="Percent 175" xfId="386" xr:uid="{00000000-0005-0000-0000-00009A010000}"/>
    <cellStyle name="Percent 176" xfId="387" xr:uid="{00000000-0005-0000-0000-00009B010000}"/>
    <cellStyle name="Percent 177" xfId="388" xr:uid="{00000000-0005-0000-0000-00009C010000}"/>
    <cellStyle name="Percent 178" xfId="389" xr:uid="{00000000-0005-0000-0000-00009D010000}"/>
    <cellStyle name="Percent 179" xfId="390" xr:uid="{00000000-0005-0000-0000-00009E010000}"/>
    <cellStyle name="Percent 18" xfId="391" xr:uid="{00000000-0005-0000-0000-00009F010000}"/>
    <cellStyle name="Percent 180" xfId="392" xr:uid="{00000000-0005-0000-0000-0000A0010000}"/>
    <cellStyle name="Percent 181" xfId="393" xr:uid="{00000000-0005-0000-0000-0000A1010000}"/>
    <cellStyle name="Percent 182" xfId="394" xr:uid="{00000000-0005-0000-0000-0000A2010000}"/>
    <cellStyle name="Percent 183" xfId="395" xr:uid="{00000000-0005-0000-0000-0000A3010000}"/>
    <cellStyle name="Percent 184" xfId="396" xr:uid="{00000000-0005-0000-0000-0000A4010000}"/>
    <cellStyle name="Percent 185" xfId="397" xr:uid="{00000000-0005-0000-0000-0000A5010000}"/>
    <cellStyle name="Percent 186" xfId="398" xr:uid="{00000000-0005-0000-0000-0000A6010000}"/>
    <cellStyle name="Percent 187" xfId="399" xr:uid="{00000000-0005-0000-0000-0000A7010000}"/>
    <cellStyle name="Percent 188" xfId="400" xr:uid="{00000000-0005-0000-0000-0000A8010000}"/>
    <cellStyle name="Percent 189" xfId="401" xr:uid="{00000000-0005-0000-0000-0000A9010000}"/>
    <cellStyle name="Percent 19" xfId="402" xr:uid="{00000000-0005-0000-0000-0000AA010000}"/>
    <cellStyle name="Percent 190" xfId="403" xr:uid="{00000000-0005-0000-0000-0000AB010000}"/>
    <cellStyle name="Percent 191" xfId="404" xr:uid="{00000000-0005-0000-0000-0000AC010000}"/>
    <cellStyle name="Percent 192" xfId="405" xr:uid="{00000000-0005-0000-0000-0000AD010000}"/>
    <cellStyle name="Percent 193" xfId="406" xr:uid="{00000000-0005-0000-0000-0000AE010000}"/>
    <cellStyle name="Percent 194" xfId="407" xr:uid="{00000000-0005-0000-0000-0000AF010000}"/>
    <cellStyle name="Percent 195" xfId="408" xr:uid="{00000000-0005-0000-0000-0000B0010000}"/>
    <cellStyle name="Percent 196" xfId="409" xr:uid="{00000000-0005-0000-0000-0000B1010000}"/>
    <cellStyle name="Percent 197" xfId="410" xr:uid="{00000000-0005-0000-0000-0000B2010000}"/>
    <cellStyle name="Percent 198" xfId="411" xr:uid="{00000000-0005-0000-0000-0000B3010000}"/>
    <cellStyle name="Percent 199" xfId="412" xr:uid="{00000000-0005-0000-0000-0000B4010000}"/>
    <cellStyle name="Percent 2" xfId="413" xr:uid="{00000000-0005-0000-0000-0000B5010000}"/>
    <cellStyle name="Percent 20" xfId="414" xr:uid="{00000000-0005-0000-0000-0000B6010000}"/>
    <cellStyle name="Percent 200" xfId="415" xr:uid="{00000000-0005-0000-0000-0000B7010000}"/>
    <cellStyle name="Percent 201" xfId="416" xr:uid="{00000000-0005-0000-0000-0000B8010000}"/>
    <cellStyle name="Percent 202" xfId="417" xr:uid="{00000000-0005-0000-0000-0000B9010000}"/>
    <cellStyle name="Percent 203" xfId="418" xr:uid="{00000000-0005-0000-0000-0000BA010000}"/>
    <cellStyle name="Percent 204" xfId="419" xr:uid="{00000000-0005-0000-0000-0000BB010000}"/>
    <cellStyle name="Percent 205" xfId="420" xr:uid="{00000000-0005-0000-0000-0000BC010000}"/>
    <cellStyle name="Percent 206" xfId="421" xr:uid="{00000000-0005-0000-0000-0000BD010000}"/>
    <cellStyle name="Percent 207" xfId="422" xr:uid="{00000000-0005-0000-0000-0000BE010000}"/>
    <cellStyle name="Percent 208" xfId="423" xr:uid="{00000000-0005-0000-0000-0000BF010000}"/>
    <cellStyle name="Percent 209" xfId="424" xr:uid="{00000000-0005-0000-0000-0000C0010000}"/>
    <cellStyle name="Percent 21" xfId="425" xr:uid="{00000000-0005-0000-0000-0000C1010000}"/>
    <cellStyle name="Percent 210" xfId="426" xr:uid="{00000000-0005-0000-0000-0000C2010000}"/>
    <cellStyle name="Percent 211" xfId="427" xr:uid="{00000000-0005-0000-0000-0000C3010000}"/>
    <cellStyle name="Percent 212" xfId="428" xr:uid="{00000000-0005-0000-0000-0000C4010000}"/>
    <cellStyle name="Percent 213" xfId="429" xr:uid="{00000000-0005-0000-0000-0000C5010000}"/>
    <cellStyle name="Percent 214" xfId="430" xr:uid="{00000000-0005-0000-0000-0000C6010000}"/>
    <cellStyle name="Percent 215" xfId="431" xr:uid="{00000000-0005-0000-0000-0000C7010000}"/>
    <cellStyle name="Percent 216" xfId="432" xr:uid="{00000000-0005-0000-0000-0000C8010000}"/>
    <cellStyle name="Percent 217" xfId="433" xr:uid="{00000000-0005-0000-0000-0000C9010000}"/>
    <cellStyle name="Percent 218" xfId="434" xr:uid="{00000000-0005-0000-0000-0000CA010000}"/>
    <cellStyle name="Percent 219" xfId="435" xr:uid="{00000000-0005-0000-0000-0000CB010000}"/>
    <cellStyle name="Percent 22" xfId="436" xr:uid="{00000000-0005-0000-0000-0000CC010000}"/>
    <cellStyle name="Percent 220" xfId="437" xr:uid="{00000000-0005-0000-0000-0000CD010000}"/>
    <cellStyle name="Percent 221" xfId="438" xr:uid="{00000000-0005-0000-0000-0000CE010000}"/>
    <cellStyle name="Percent 222" xfId="439" xr:uid="{00000000-0005-0000-0000-0000CF010000}"/>
    <cellStyle name="Percent 223" xfId="440" xr:uid="{00000000-0005-0000-0000-0000D0010000}"/>
    <cellStyle name="Percent 224" xfId="441" xr:uid="{00000000-0005-0000-0000-0000D1010000}"/>
    <cellStyle name="Percent 225" xfId="442" xr:uid="{00000000-0005-0000-0000-0000D2010000}"/>
    <cellStyle name="Percent 226" xfId="443" xr:uid="{00000000-0005-0000-0000-0000D3010000}"/>
    <cellStyle name="Percent 227" xfId="444" xr:uid="{00000000-0005-0000-0000-0000D4010000}"/>
    <cellStyle name="Percent 228" xfId="445" xr:uid="{00000000-0005-0000-0000-0000D5010000}"/>
    <cellStyle name="Percent 229" xfId="446" xr:uid="{00000000-0005-0000-0000-0000D6010000}"/>
    <cellStyle name="Percent 23" xfId="447" xr:uid="{00000000-0005-0000-0000-0000D7010000}"/>
    <cellStyle name="Percent 230" xfId="448" xr:uid="{00000000-0005-0000-0000-0000D8010000}"/>
    <cellStyle name="Percent 231" xfId="449" xr:uid="{00000000-0005-0000-0000-0000D9010000}"/>
    <cellStyle name="Percent 232" xfId="450" xr:uid="{00000000-0005-0000-0000-0000DA010000}"/>
    <cellStyle name="Percent 233" xfId="451" xr:uid="{00000000-0005-0000-0000-0000DB010000}"/>
    <cellStyle name="Percent 234" xfId="452" xr:uid="{00000000-0005-0000-0000-0000DC010000}"/>
    <cellStyle name="Percent 235" xfId="453" xr:uid="{00000000-0005-0000-0000-0000DD010000}"/>
    <cellStyle name="Percent 236" xfId="454" xr:uid="{00000000-0005-0000-0000-0000DE010000}"/>
    <cellStyle name="Percent 237" xfId="455" xr:uid="{00000000-0005-0000-0000-0000DF010000}"/>
    <cellStyle name="Percent 238" xfId="456" xr:uid="{00000000-0005-0000-0000-0000E0010000}"/>
    <cellStyle name="Percent 239" xfId="457" xr:uid="{00000000-0005-0000-0000-0000E1010000}"/>
    <cellStyle name="Percent 24" xfId="458" xr:uid="{00000000-0005-0000-0000-0000E2010000}"/>
    <cellStyle name="Percent 240" xfId="459" xr:uid="{00000000-0005-0000-0000-0000E3010000}"/>
    <cellStyle name="Percent 241" xfId="460" xr:uid="{00000000-0005-0000-0000-0000E4010000}"/>
    <cellStyle name="Percent 25" xfId="461" xr:uid="{00000000-0005-0000-0000-0000E5010000}"/>
    <cellStyle name="Percent 26" xfId="462" xr:uid="{00000000-0005-0000-0000-0000E6010000}"/>
    <cellStyle name="Percent 27" xfId="463" xr:uid="{00000000-0005-0000-0000-0000E7010000}"/>
    <cellStyle name="Percent 28" xfId="464" xr:uid="{00000000-0005-0000-0000-0000E8010000}"/>
    <cellStyle name="Percent 29" xfId="465" xr:uid="{00000000-0005-0000-0000-0000E9010000}"/>
    <cellStyle name="Percent 3" xfId="466" xr:uid="{00000000-0005-0000-0000-0000EA010000}"/>
    <cellStyle name="Percent 30" xfId="467" xr:uid="{00000000-0005-0000-0000-0000EB010000}"/>
    <cellStyle name="Percent 31" xfId="468" xr:uid="{00000000-0005-0000-0000-0000EC010000}"/>
    <cellStyle name="Percent 32" xfId="469" xr:uid="{00000000-0005-0000-0000-0000ED010000}"/>
    <cellStyle name="Percent 33" xfId="470" xr:uid="{00000000-0005-0000-0000-0000EE010000}"/>
    <cellStyle name="Percent 34" xfId="471" xr:uid="{00000000-0005-0000-0000-0000EF010000}"/>
    <cellStyle name="Percent 35" xfId="472" xr:uid="{00000000-0005-0000-0000-0000F0010000}"/>
    <cellStyle name="Percent 36" xfId="473" xr:uid="{00000000-0005-0000-0000-0000F1010000}"/>
    <cellStyle name="Percent 37" xfId="474" xr:uid="{00000000-0005-0000-0000-0000F2010000}"/>
    <cellStyle name="Percent 38" xfId="475" xr:uid="{00000000-0005-0000-0000-0000F3010000}"/>
    <cellStyle name="Percent 39" xfId="476" xr:uid="{00000000-0005-0000-0000-0000F4010000}"/>
    <cellStyle name="Percent 4" xfId="477" xr:uid="{00000000-0005-0000-0000-0000F5010000}"/>
    <cellStyle name="Percent 40" xfId="478" xr:uid="{00000000-0005-0000-0000-0000F6010000}"/>
    <cellStyle name="Percent 41" xfId="479" xr:uid="{00000000-0005-0000-0000-0000F7010000}"/>
    <cellStyle name="Percent 42" xfId="480" xr:uid="{00000000-0005-0000-0000-0000F8010000}"/>
    <cellStyle name="Percent 43" xfId="481" xr:uid="{00000000-0005-0000-0000-0000F9010000}"/>
    <cellStyle name="Percent 44" xfId="482" xr:uid="{00000000-0005-0000-0000-0000FA010000}"/>
    <cellStyle name="Percent 45" xfId="483" xr:uid="{00000000-0005-0000-0000-0000FB010000}"/>
    <cellStyle name="Percent 46" xfId="484" xr:uid="{00000000-0005-0000-0000-0000FC010000}"/>
    <cellStyle name="Percent 47" xfId="485" xr:uid="{00000000-0005-0000-0000-0000FD010000}"/>
    <cellStyle name="Percent 48" xfId="486" xr:uid="{00000000-0005-0000-0000-0000FE010000}"/>
    <cellStyle name="Percent 49" xfId="487" xr:uid="{00000000-0005-0000-0000-0000FF010000}"/>
    <cellStyle name="Percent 5" xfId="488" xr:uid="{00000000-0005-0000-0000-000000020000}"/>
    <cellStyle name="Percent 50" xfId="489" xr:uid="{00000000-0005-0000-0000-000001020000}"/>
    <cellStyle name="Percent 51" xfId="490" xr:uid="{00000000-0005-0000-0000-000002020000}"/>
    <cellStyle name="Percent 52" xfId="491" xr:uid="{00000000-0005-0000-0000-000003020000}"/>
    <cellStyle name="Percent 53" xfId="492" xr:uid="{00000000-0005-0000-0000-000004020000}"/>
    <cellStyle name="Percent 54" xfId="493" xr:uid="{00000000-0005-0000-0000-000005020000}"/>
    <cellStyle name="Percent 55" xfId="494" xr:uid="{00000000-0005-0000-0000-000006020000}"/>
    <cellStyle name="Percent 56" xfId="495" xr:uid="{00000000-0005-0000-0000-000007020000}"/>
    <cellStyle name="Percent 57" xfId="496" xr:uid="{00000000-0005-0000-0000-000008020000}"/>
    <cellStyle name="Percent 58" xfId="497" xr:uid="{00000000-0005-0000-0000-000009020000}"/>
    <cellStyle name="Percent 59" xfId="498" xr:uid="{00000000-0005-0000-0000-00000A020000}"/>
    <cellStyle name="Percent 6" xfId="499" xr:uid="{00000000-0005-0000-0000-00000B020000}"/>
    <cellStyle name="Percent 60" xfId="500" xr:uid="{00000000-0005-0000-0000-00000C020000}"/>
    <cellStyle name="Percent 61" xfId="501" xr:uid="{00000000-0005-0000-0000-00000D020000}"/>
    <cellStyle name="Percent 62" xfId="502" xr:uid="{00000000-0005-0000-0000-00000E020000}"/>
    <cellStyle name="Percent 63" xfId="503" xr:uid="{00000000-0005-0000-0000-00000F020000}"/>
    <cellStyle name="Percent 64" xfId="504" xr:uid="{00000000-0005-0000-0000-000010020000}"/>
    <cellStyle name="Percent 65" xfId="505" xr:uid="{00000000-0005-0000-0000-000011020000}"/>
    <cellStyle name="Percent 66" xfId="506" xr:uid="{00000000-0005-0000-0000-000012020000}"/>
    <cellStyle name="Percent 67" xfId="507" xr:uid="{00000000-0005-0000-0000-000013020000}"/>
    <cellStyle name="Percent 68" xfId="508" xr:uid="{00000000-0005-0000-0000-000014020000}"/>
    <cellStyle name="Percent 69" xfId="509" xr:uid="{00000000-0005-0000-0000-000015020000}"/>
    <cellStyle name="Percent 7" xfId="510" xr:uid="{00000000-0005-0000-0000-000016020000}"/>
    <cellStyle name="Percent 70" xfId="511" xr:uid="{00000000-0005-0000-0000-000017020000}"/>
    <cellStyle name="Percent 71" xfId="512" xr:uid="{00000000-0005-0000-0000-000018020000}"/>
    <cellStyle name="Percent 72" xfId="513" xr:uid="{00000000-0005-0000-0000-000019020000}"/>
    <cellStyle name="Percent 73" xfId="514" xr:uid="{00000000-0005-0000-0000-00001A020000}"/>
    <cellStyle name="Percent 74" xfId="515" xr:uid="{00000000-0005-0000-0000-00001B020000}"/>
    <cellStyle name="Percent 75" xfId="516" xr:uid="{00000000-0005-0000-0000-00001C020000}"/>
    <cellStyle name="Percent 76" xfId="517" xr:uid="{00000000-0005-0000-0000-00001D020000}"/>
    <cellStyle name="Percent 77" xfId="518" xr:uid="{00000000-0005-0000-0000-00001E020000}"/>
    <cellStyle name="Percent 78" xfId="519" xr:uid="{00000000-0005-0000-0000-00001F020000}"/>
    <cellStyle name="Percent 79" xfId="520" xr:uid="{00000000-0005-0000-0000-000020020000}"/>
    <cellStyle name="Percent 8" xfId="521" xr:uid="{00000000-0005-0000-0000-000021020000}"/>
    <cellStyle name="Percent 80" xfId="522" xr:uid="{00000000-0005-0000-0000-000022020000}"/>
    <cellStyle name="Percent 81" xfId="523" xr:uid="{00000000-0005-0000-0000-000023020000}"/>
    <cellStyle name="Percent 82" xfId="524" xr:uid="{00000000-0005-0000-0000-000024020000}"/>
    <cellStyle name="Percent 83" xfId="525" xr:uid="{00000000-0005-0000-0000-000025020000}"/>
    <cellStyle name="Percent 84" xfId="526" xr:uid="{00000000-0005-0000-0000-000026020000}"/>
    <cellStyle name="Percent 85" xfId="527" xr:uid="{00000000-0005-0000-0000-000027020000}"/>
    <cellStyle name="Percent 86" xfId="528" xr:uid="{00000000-0005-0000-0000-000028020000}"/>
    <cellStyle name="Percent 87" xfId="529" xr:uid="{00000000-0005-0000-0000-000029020000}"/>
    <cellStyle name="Percent 88" xfId="530" xr:uid="{00000000-0005-0000-0000-00002A020000}"/>
    <cellStyle name="Percent 89" xfId="531" xr:uid="{00000000-0005-0000-0000-00002B020000}"/>
    <cellStyle name="Percent 9" xfId="532" xr:uid="{00000000-0005-0000-0000-00002C020000}"/>
    <cellStyle name="Percent 90" xfId="533" xr:uid="{00000000-0005-0000-0000-00002D020000}"/>
    <cellStyle name="Percent 91" xfId="534" xr:uid="{00000000-0005-0000-0000-00002E020000}"/>
    <cellStyle name="Percent 92" xfId="535" xr:uid="{00000000-0005-0000-0000-00002F020000}"/>
    <cellStyle name="Percent 93" xfId="536" xr:uid="{00000000-0005-0000-0000-000030020000}"/>
    <cellStyle name="Percent 94" xfId="537" xr:uid="{00000000-0005-0000-0000-000031020000}"/>
    <cellStyle name="Percent 95" xfId="538" xr:uid="{00000000-0005-0000-0000-000032020000}"/>
    <cellStyle name="Percent 96" xfId="539" xr:uid="{00000000-0005-0000-0000-000033020000}"/>
    <cellStyle name="Percent 97" xfId="540" xr:uid="{00000000-0005-0000-0000-000034020000}"/>
    <cellStyle name="Percent 98" xfId="541" xr:uid="{00000000-0005-0000-0000-000035020000}"/>
    <cellStyle name="Percent 99" xfId="542" xr:uid="{00000000-0005-0000-0000-000036020000}"/>
    <cellStyle name="Porcentagem" xfId="1" builtinId="5"/>
    <cellStyle name="Porcentagem 2" xfId="543" xr:uid="{00000000-0005-0000-0000-000038020000}"/>
    <cellStyle name="Porcentagem 2 2" xfId="544" xr:uid="{00000000-0005-0000-0000-000039020000}"/>
    <cellStyle name="Porcentagem 2 3" xfId="545" xr:uid="{00000000-0005-0000-0000-00003A020000}"/>
    <cellStyle name="Porcentagem 2 4" xfId="546" xr:uid="{00000000-0005-0000-0000-00003B020000}"/>
    <cellStyle name="Porcentagem 2 5" xfId="547" xr:uid="{00000000-0005-0000-0000-00003C020000}"/>
    <cellStyle name="Porcentagem 3" xfId="548" xr:uid="{00000000-0005-0000-0000-00003D020000}"/>
    <cellStyle name="Porcentagem 4" xfId="549" xr:uid="{00000000-0005-0000-0000-00003E020000}"/>
    <cellStyle name="Porcentagem 4 2" xfId="550" xr:uid="{00000000-0005-0000-0000-00003F020000}"/>
    <cellStyle name="PSChar" xfId="551" xr:uid="{00000000-0005-0000-0000-000040020000}"/>
    <cellStyle name="PSChar 2" xfId="552" xr:uid="{00000000-0005-0000-0000-000041020000}"/>
    <cellStyle name="Resultado do Assistente de dados" xfId="553" xr:uid="{00000000-0005-0000-0000-000042020000}"/>
    <cellStyle name="Saída 2" xfId="554" xr:uid="{00000000-0005-0000-0000-000043020000}"/>
    <cellStyle name="Saída 2 2" xfId="555" xr:uid="{00000000-0005-0000-0000-000044020000}"/>
    <cellStyle name="Saída 2 2 2" xfId="628" xr:uid="{00000000-0005-0000-0000-000045020000}"/>
    <cellStyle name="Saída 2 3" xfId="627" xr:uid="{00000000-0005-0000-0000-000046020000}"/>
    <cellStyle name="Salida" xfId="556" xr:uid="{00000000-0005-0000-0000-000047020000}"/>
    <cellStyle name="Salida 2" xfId="557" xr:uid="{00000000-0005-0000-0000-000048020000}"/>
    <cellStyle name="Salida 2 2" xfId="630" xr:uid="{00000000-0005-0000-0000-000049020000}"/>
    <cellStyle name="Salida 3" xfId="629" xr:uid="{00000000-0005-0000-0000-00004A020000}"/>
    <cellStyle name="Texto de advertencia" xfId="558" xr:uid="{00000000-0005-0000-0000-00004B020000}"/>
    <cellStyle name="Texto de advertencia 2" xfId="559" xr:uid="{00000000-0005-0000-0000-00004C020000}"/>
    <cellStyle name="Texto de Aviso 2" xfId="560" xr:uid="{00000000-0005-0000-0000-00004D020000}"/>
    <cellStyle name="Texto explicativo 2" xfId="561" xr:uid="{00000000-0005-0000-0000-00004E020000}"/>
    <cellStyle name="Texto Explicativo 2 10" xfId="562" xr:uid="{00000000-0005-0000-0000-00004F020000}"/>
    <cellStyle name="Texto explicativo 2 2" xfId="563" xr:uid="{00000000-0005-0000-0000-000050020000}"/>
    <cellStyle name="Texto Explicativo 2 3" xfId="564" xr:uid="{00000000-0005-0000-0000-000051020000}"/>
    <cellStyle name="Texto Explicativo 2 4" xfId="565" xr:uid="{00000000-0005-0000-0000-000052020000}"/>
    <cellStyle name="Texto Explicativo 2 5" xfId="566" xr:uid="{00000000-0005-0000-0000-000053020000}"/>
    <cellStyle name="Texto Explicativo 2 6" xfId="567" xr:uid="{00000000-0005-0000-0000-000054020000}"/>
    <cellStyle name="Texto Explicativo 2 7" xfId="568" xr:uid="{00000000-0005-0000-0000-000055020000}"/>
    <cellStyle name="Texto Explicativo 2 8" xfId="569" xr:uid="{00000000-0005-0000-0000-000056020000}"/>
    <cellStyle name="Texto Explicativo 2 9" xfId="570" xr:uid="{00000000-0005-0000-0000-000057020000}"/>
    <cellStyle name="Texto explicativo 3" xfId="571" xr:uid="{00000000-0005-0000-0000-000058020000}"/>
    <cellStyle name="Texto explicativo 4" xfId="572" xr:uid="{00000000-0005-0000-0000-000059020000}"/>
    <cellStyle name="Texto explicativo 5" xfId="573" xr:uid="{00000000-0005-0000-0000-00005A020000}"/>
    <cellStyle name="Título 1 1" xfId="574" xr:uid="{00000000-0005-0000-0000-00005B020000}"/>
    <cellStyle name="Título 1 2" xfId="575" xr:uid="{00000000-0005-0000-0000-00005C020000}"/>
    <cellStyle name="Título 1 2 2" xfId="576" xr:uid="{00000000-0005-0000-0000-00005D020000}"/>
    <cellStyle name="Título 1 2 3" xfId="577" xr:uid="{00000000-0005-0000-0000-00005E020000}"/>
    <cellStyle name="Título 1 2 4" xfId="578" xr:uid="{00000000-0005-0000-0000-00005F020000}"/>
    <cellStyle name="Título 1 3" xfId="579" xr:uid="{00000000-0005-0000-0000-000060020000}"/>
    <cellStyle name="Título 1 4" xfId="580" xr:uid="{00000000-0005-0000-0000-000061020000}"/>
    <cellStyle name="Título 2 2" xfId="581" xr:uid="{00000000-0005-0000-0000-000062020000}"/>
    <cellStyle name="Título 2 2 2" xfId="582" xr:uid="{00000000-0005-0000-0000-000063020000}"/>
    <cellStyle name="Título 2 2 3" xfId="583" xr:uid="{00000000-0005-0000-0000-000064020000}"/>
    <cellStyle name="Título 2 3" xfId="584" xr:uid="{00000000-0005-0000-0000-000065020000}"/>
    <cellStyle name="Título 2 4" xfId="585" xr:uid="{00000000-0005-0000-0000-000066020000}"/>
    <cellStyle name="Título 3 2" xfId="586" xr:uid="{00000000-0005-0000-0000-000067020000}"/>
    <cellStyle name="Título 3 2 2" xfId="587" xr:uid="{00000000-0005-0000-0000-000068020000}"/>
    <cellStyle name="Título 3 2 3" xfId="588" xr:uid="{00000000-0005-0000-0000-000069020000}"/>
    <cellStyle name="Título 3 3" xfId="589" xr:uid="{00000000-0005-0000-0000-00006A020000}"/>
    <cellStyle name="Título 3 4" xfId="590" xr:uid="{00000000-0005-0000-0000-00006B020000}"/>
    <cellStyle name="Título 4 2" xfId="591" xr:uid="{00000000-0005-0000-0000-00006C020000}"/>
    <cellStyle name="Título 4 3" xfId="592" xr:uid="{00000000-0005-0000-0000-00006D020000}"/>
    <cellStyle name="Título 4 4" xfId="593" xr:uid="{00000000-0005-0000-0000-00006E020000}"/>
    <cellStyle name="Título 4 5" xfId="594" xr:uid="{00000000-0005-0000-0000-00006F020000}"/>
    <cellStyle name="Título 5" xfId="595" xr:uid="{00000000-0005-0000-0000-000070020000}"/>
    <cellStyle name="Título 6" xfId="596" xr:uid="{00000000-0005-0000-0000-000071020000}"/>
    <cellStyle name="Título 7" xfId="597" xr:uid="{00000000-0005-0000-0000-000072020000}"/>
    <cellStyle name="Título do Assistente de dados" xfId="598" xr:uid="{00000000-0005-0000-0000-000073020000}"/>
    <cellStyle name="Total 2" xfId="599" xr:uid="{00000000-0005-0000-0000-000074020000}"/>
    <cellStyle name="Total 2 2" xfId="631" xr:uid="{00000000-0005-0000-0000-000075020000}"/>
    <cellStyle name="Valor do Assistente de dados" xfId="600" xr:uid="{00000000-0005-0000-0000-000076020000}"/>
    <cellStyle name="Vírgula 2" xfId="601" xr:uid="{00000000-0005-0000-0000-000077020000}"/>
    <cellStyle name="Vírgula 2 2" xfId="602" xr:uid="{00000000-0005-0000-0000-000078020000}"/>
    <cellStyle name="Vírgula 2 3" xfId="603" xr:uid="{00000000-0005-0000-0000-000079020000}"/>
    <cellStyle name="Vírgula 3" xfId="604" xr:uid="{00000000-0005-0000-0000-00007A020000}"/>
  </cellStyles>
  <dxfs count="101">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color theme="1"/>
      </font>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s>
  <tableStyles count="0" defaultTableStyle="TableStyleMedium2" defaultPivotStyle="PivotStyleLight16"/>
  <colors>
    <mruColors>
      <color rgb="FF66FF66"/>
      <color rgb="FFFFFF00"/>
      <color rgb="FFFFCC19"/>
      <color rgb="FFFFCC5A"/>
      <color rgb="FFFFCC2D"/>
      <color rgb="FFFFCC66"/>
      <color rgb="FFFFCC00"/>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61151001499262"/>
          <c:y val="0.17116357556952264"/>
          <c:w val="0.19757621939486303"/>
          <c:h val="0.80274811910392474"/>
        </c:manualLayout>
      </c:layout>
      <c:doughnutChart>
        <c:varyColors val="1"/>
        <c:ser>
          <c:idx val="0"/>
          <c:order val="0"/>
          <c:tx>
            <c:v>Velocimetro</c:v>
          </c:tx>
          <c:spPr>
            <a:ln w="73025">
              <a:noFill/>
            </a:ln>
          </c:spPr>
          <c:dPt>
            <c:idx val="0"/>
            <c:bubble3D val="0"/>
            <c:spPr>
              <a:solidFill>
                <a:srgbClr val="FF0000">
                  <a:alpha val="55000"/>
                </a:srgbClr>
              </a:solidFill>
              <a:ln w="73025">
                <a:noFill/>
              </a:ln>
            </c:spPr>
            <c:extLst>
              <c:ext xmlns:c16="http://schemas.microsoft.com/office/drawing/2014/chart" uri="{C3380CC4-5D6E-409C-BE32-E72D297353CC}">
                <c16:uniqueId val="{00000001-145F-4832-80A7-C8636A2EAA96}"/>
              </c:ext>
            </c:extLst>
          </c:dPt>
          <c:dPt>
            <c:idx val="1"/>
            <c:bubble3D val="0"/>
            <c:spPr>
              <a:solidFill>
                <a:srgbClr val="FFCC00">
                  <a:alpha val="55000"/>
                </a:srgbClr>
              </a:solidFill>
              <a:ln w="73025" cap="flat" cmpd="sng">
                <a:noFill/>
              </a:ln>
            </c:spPr>
            <c:extLst>
              <c:ext xmlns:c16="http://schemas.microsoft.com/office/drawing/2014/chart" uri="{C3380CC4-5D6E-409C-BE32-E72D297353CC}">
                <c16:uniqueId val="{00000003-145F-4832-80A7-C8636A2EAA96}"/>
              </c:ext>
            </c:extLst>
          </c:dPt>
          <c:dPt>
            <c:idx val="2"/>
            <c:bubble3D val="0"/>
            <c:spPr>
              <a:solidFill>
                <a:srgbClr val="00B050">
                  <a:alpha val="70000"/>
                </a:srgbClr>
              </a:solidFill>
              <a:ln w="73025">
                <a:noFill/>
              </a:ln>
            </c:spPr>
            <c:extLst>
              <c:ext xmlns:c16="http://schemas.microsoft.com/office/drawing/2014/chart" uri="{C3380CC4-5D6E-409C-BE32-E72D297353CC}">
                <c16:uniqueId val="{00000005-145F-4832-80A7-C8636A2EAA96}"/>
              </c:ext>
            </c:extLst>
          </c:dPt>
          <c:dPt>
            <c:idx val="3"/>
            <c:bubble3D val="0"/>
            <c:spPr>
              <a:noFill/>
              <a:ln w="73025">
                <a:noFill/>
              </a:ln>
            </c:spPr>
            <c:extLst>
              <c:ext xmlns:c16="http://schemas.microsoft.com/office/drawing/2014/chart" uri="{C3380CC4-5D6E-409C-BE32-E72D297353CC}">
                <c16:uniqueId val="{00000007-145F-4832-80A7-C8636A2EAA96}"/>
              </c:ext>
            </c:extLst>
          </c:dPt>
          <c:cat>
            <c:strRef>
              <c:f>'Base dados pizza'!$E$3:$E$6</c:f>
              <c:strCache>
                <c:ptCount val="4"/>
                <c:pt idx="0">
                  <c:v>PREOCUPANTE</c:v>
                </c:pt>
                <c:pt idx="1">
                  <c:v>ATENÇÃO</c:v>
                </c:pt>
                <c:pt idx="2">
                  <c:v>ADEQUADO</c:v>
                </c:pt>
                <c:pt idx="3">
                  <c:v>Fim</c:v>
                </c:pt>
              </c:strCache>
            </c:strRef>
          </c:cat>
          <c:val>
            <c:numRef>
              <c:f>'Base dados pizza'!$F$3:$F$6</c:f>
              <c:numCache>
                <c:formatCode>0%</c:formatCode>
                <c:ptCount val="4"/>
                <c:pt idx="0">
                  <c:v>0.5</c:v>
                </c:pt>
                <c:pt idx="1">
                  <c:v>0.4</c:v>
                </c:pt>
                <c:pt idx="2">
                  <c:v>0.1</c:v>
                </c:pt>
                <c:pt idx="3">
                  <c:v>1</c:v>
                </c:pt>
              </c:numCache>
            </c:numRef>
          </c:val>
          <c:extLst>
            <c:ext xmlns:c16="http://schemas.microsoft.com/office/drawing/2014/chart" uri="{C3380CC4-5D6E-409C-BE32-E72D297353CC}">
              <c16:uniqueId val="{00000008-145F-4832-80A7-C8636A2EAA96}"/>
            </c:ext>
          </c:extLst>
        </c:ser>
        <c:dLbls>
          <c:showLegendKey val="0"/>
          <c:showVal val="0"/>
          <c:showCatName val="0"/>
          <c:showSerName val="0"/>
          <c:showPercent val="0"/>
          <c:showBubbleSize val="0"/>
          <c:showLeaderLines val="1"/>
        </c:dLbls>
        <c:firstSliceAng val="270"/>
        <c:holeSize val="51"/>
      </c:doughnutChart>
    </c:plotArea>
    <c:legend>
      <c:legendPos val="r"/>
      <c:legendEntry>
        <c:idx val="3"/>
        <c:delete val="1"/>
      </c:legendEntry>
      <c:layout>
        <c:manualLayout>
          <c:xMode val="edge"/>
          <c:yMode val="edge"/>
          <c:x val="0.45502990132562543"/>
          <c:y val="0.28739458198477175"/>
          <c:w val="0.21091545375009943"/>
          <c:h val="0.31545760288393476"/>
        </c:manualLayout>
      </c:layout>
      <c:overlay val="0"/>
      <c:txPr>
        <a:bodyPr/>
        <a:lstStyle/>
        <a:p>
          <a:pPr>
            <a:defRPr sz="1200"/>
          </a:pPr>
          <a:endParaRPr lang="en-US"/>
        </a:p>
      </c:txPr>
    </c:legend>
    <c:plotVisOnly val="0"/>
    <c:dispBlanksAs val="gap"/>
    <c:showDLblsOverMax val="0"/>
  </c:chart>
  <c:spPr>
    <a:noFill/>
    <a:ln>
      <a:noFill/>
    </a:ln>
  </c:spPr>
  <c:printSettings>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42589981929114"/>
          <c:y val="0.15890715414959097"/>
          <c:w val="0.20902184170210164"/>
          <c:h val="0.83975441666282946"/>
        </c:manualLayout>
      </c:layout>
      <c:doughnutChart>
        <c:varyColors val="1"/>
        <c:ser>
          <c:idx val="0"/>
          <c:order val="0"/>
          <c:tx>
            <c:v>Velocimetro</c:v>
          </c:tx>
          <c:spPr>
            <a:ln w="12700">
              <a:solidFill>
                <a:schemeClr val="bg1"/>
              </a:solidFill>
            </a:ln>
          </c:spPr>
          <c:dPt>
            <c:idx val="0"/>
            <c:bubble3D val="0"/>
            <c:spPr>
              <a:solidFill>
                <a:srgbClr val="FF0000">
                  <a:alpha val="10000"/>
                </a:srgbClr>
              </a:solidFill>
              <a:ln w="12700">
                <a:solidFill>
                  <a:schemeClr val="bg1"/>
                </a:solidFill>
              </a:ln>
            </c:spPr>
            <c:extLst>
              <c:ext xmlns:c16="http://schemas.microsoft.com/office/drawing/2014/chart" uri="{C3380CC4-5D6E-409C-BE32-E72D297353CC}">
                <c16:uniqueId val="{00000001-AFF5-4A29-B77C-24CA777C2B74}"/>
              </c:ext>
            </c:extLst>
          </c:dPt>
          <c:dPt>
            <c:idx val="1"/>
            <c:bubble3D val="0"/>
            <c:spPr>
              <a:solidFill>
                <a:srgbClr val="FFCC00">
                  <a:alpha val="55000"/>
                </a:srgbClr>
              </a:solidFill>
              <a:ln w="12700" cap="flat" cmpd="sng">
                <a:solidFill>
                  <a:schemeClr val="bg1"/>
                </a:solidFill>
              </a:ln>
            </c:spPr>
            <c:extLst>
              <c:ext xmlns:c16="http://schemas.microsoft.com/office/drawing/2014/chart" uri="{C3380CC4-5D6E-409C-BE32-E72D297353CC}">
                <c16:uniqueId val="{00000003-AFF5-4A29-B77C-24CA777C2B74}"/>
              </c:ext>
            </c:extLst>
          </c:dPt>
          <c:dPt>
            <c:idx val="2"/>
            <c:bubble3D val="0"/>
            <c:spPr>
              <a:solidFill>
                <a:srgbClr val="00B050">
                  <a:alpha val="70000"/>
                </a:srgbClr>
              </a:solidFill>
              <a:ln w="12700">
                <a:solidFill>
                  <a:schemeClr val="bg1"/>
                </a:solidFill>
              </a:ln>
            </c:spPr>
            <c:extLst>
              <c:ext xmlns:c16="http://schemas.microsoft.com/office/drawing/2014/chart" uri="{C3380CC4-5D6E-409C-BE32-E72D297353CC}">
                <c16:uniqueId val="{00000005-AFF5-4A29-B77C-24CA777C2B74}"/>
              </c:ext>
            </c:extLst>
          </c:dPt>
          <c:dPt>
            <c:idx val="3"/>
            <c:bubble3D val="0"/>
            <c:spPr>
              <a:noFill/>
              <a:ln w="12700">
                <a:noFill/>
              </a:ln>
            </c:spPr>
            <c:extLst>
              <c:ext xmlns:c16="http://schemas.microsoft.com/office/drawing/2014/chart" uri="{C3380CC4-5D6E-409C-BE32-E72D297353CC}">
                <c16:uniqueId val="{00000007-AFF5-4A29-B77C-24CA777C2B74}"/>
              </c:ext>
            </c:extLst>
          </c:dPt>
          <c:cat>
            <c:strRef>
              <c:f>'Base dados pizza'!$E$3:$E$6</c:f>
              <c:strCache>
                <c:ptCount val="4"/>
                <c:pt idx="0">
                  <c:v>PREOCUPANTE</c:v>
                </c:pt>
                <c:pt idx="1">
                  <c:v>ATENÇÃO</c:v>
                </c:pt>
                <c:pt idx="2">
                  <c:v>ADEQUADO</c:v>
                </c:pt>
                <c:pt idx="3">
                  <c:v>Fim</c:v>
                </c:pt>
              </c:strCache>
            </c:strRef>
          </c:cat>
          <c:val>
            <c:numRef>
              <c:f>'Base dados pizza'!$F$3:$F$6</c:f>
              <c:numCache>
                <c:formatCode>0%</c:formatCode>
                <c:ptCount val="4"/>
                <c:pt idx="0">
                  <c:v>0.5</c:v>
                </c:pt>
                <c:pt idx="1">
                  <c:v>0.4</c:v>
                </c:pt>
                <c:pt idx="2">
                  <c:v>0.1</c:v>
                </c:pt>
                <c:pt idx="3">
                  <c:v>1</c:v>
                </c:pt>
              </c:numCache>
            </c:numRef>
          </c:val>
          <c:extLst>
            <c:ext xmlns:c16="http://schemas.microsoft.com/office/drawing/2014/chart" uri="{C3380CC4-5D6E-409C-BE32-E72D297353CC}">
              <c16:uniqueId val="{00000008-AFF5-4A29-B77C-24CA777C2B74}"/>
            </c:ext>
          </c:extLst>
        </c:ser>
        <c:dLbls>
          <c:showLegendKey val="0"/>
          <c:showVal val="0"/>
          <c:showCatName val="0"/>
          <c:showSerName val="0"/>
          <c:showPercent val="0"/>
          <c:showBubbleSize val="0"/>
          <c:showLeaderLines val="1"/>
        </c:dLbls>
        <c:firstSliceAng val="270"/>
        <c:holeSize val="46"/>
      </c:doughnutChart>
      <c:pieChart>
        <c:varyColors val="1"/>
        <c:ser>
          <c:idx val="1"/>
          <c:order val="1"/>
          <c:tx>
            <c:v>Ponteiro</c:v>
          </c:tx>
          <c:spPr>
            <a:ln>
              <a:noFill/>
            </a:ln>
          </c:spPr>
          <c:dPt>
            <c:idx val="0"/>
            <c:bubble3D val="0"/>
            <c:spPr>
              <a:noFill/>
              <a:ln>
                <a:noFill/>
              </a:ln>
            </c:spPr>
            <c:extLst>
              <c:ext xmlns:c16="http://schemas.microsoft.com/office/drawing/2014/chart" uri="{C3380CC4-5D6E-409C-BE32-E72D297353CC}">
                <c16:uniqueId val="{0000000A-AFF5-4A29-B77C-24CA777C2B74}"/>
              </c:ext>
            </c:extLst>
          </c:dPt>
          <c:dPt>
            <c:idx val="1"/>
            <c:bubble3D val="0"/>
            <c:spPr>
              <a:solidFill>
                <a:schemeClr val="tx1"/>
              </a:solidFill>
              <a:ln>
                <a:solidFill>
                  <a:schemeClr val="tx1"/>
                </a:solidFill>
              </a:ln>
            </c:spPr>
            <c:extLst>
              <c:ext xmlns:c16="http://schemas.microsoft.com/office/drawing/2014/chart" uri="{C3380CC4-5D6E-409C-BE32-E72D297353CC}">
                <c16:uniqueId val="{0000000C-AFF5-4A29-B77C-24CA777C2B74}"/>
              </c:ext>
            </c:extLst>
          </c:dPt>
          <c:dPt>
            <c:idx val="2"/>
            <c:bubble3D val="0"/>
            <c:spPr>
              <a:noFill/>
              <a:ln>
                <a:noFill/>
              </a:ln>
            </c:spPr>
            <c:extLst>
              <c:ext xmlns:c16="http://schemas.microsoft.com/office/drawing/2014/chart" uri="{C3380CC4-5D6E-409C-BE32-E72D297353CC}">
                <c16:uniqueId val="{0000000E-AFF5-4A29-B77C-24CA777C2B74}"/>
              </c:ext>
            </c:extLst>
          </c:dPt>
          <c:dLbls>
            <c:dLbl>
              <c:idx val="1"/>
              <c:tx>
                <c:strRef>
                  <c:f>'Base dados pizza'!$B$3</c:f>
                  <c:strCache>
                    <c:ptCount val="1"/>
                    <c:pt idx="0">
                      <c:v>54%</c:v>
                    </c:pt>
                  </c:strCache>
                </c:strRef>
              </c:tx>
              <c:spPr/>
              <c:txPr>
                <a:bodyPr/>
                <a:lstStyle/>
                <a:p>
                  <a:pPr>
                    <a:defRPr sz="1800" b="1"/>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dlblFTEntry>
                      <c15:txfldGUID>{8EBD1684-8B3E-406F-A7ED-B5554105FB7D}</c15:txfldGUID>
                      <c15:f>'Base dados pizza'!$B$3</c15:f>
                      <c15:dlblFieldTableCache>
                        <c:ptCount val="1"/>
                        <c:pt idx="0">
                          <c:v>54%</c:v>
                        </c:pt>
                      </c15:dlblFieldTableCache>
                    </c15:dlblFTEntry>
                  </c15:dlblFieldTable>
                  <c15:showDataLabelsRange val="0"/>
                </c:ext>
                <c:ext xmlns:c16="http://schemas.microsoft.com/office/drawing/2014/chart" uri="{C3380CC4-5D6E-409C-BE32-E72D297353CC}">
                  <c16:uniqueId val="{0000000C-AFF5-4A29-B77C-24CA777C2B74}"/>
                </c:ext>
              </c:extLst>
            </c:dLbl>
            <c:spPr>
              <a:noFill/>
              <a:ln>
                <a:noFill/>
              </a:ln>
              <a:effectLst/>
            </c:spPr>
            <c:txPr>
              <a:bodyPr/>
              <a:lstStyle/>
              <a:p>
                <a:pPr>
                  <a:defRPr sz="1800"/>
                </a:pPr>
                <a:endParaRPr lang="en-US"/>
              </a:p>
            </c:txPr>
            <c:showLegendKey val="0"/>
            <c:showVal val="0"/>
            <c:showCatName val="0"/>
            <c:showSerName val="0"/>
            <c:showPercent val="0"/>
            <c:showBubbleSize val="0"/>
            <c:extLst>
              <c:ext xmlns:c15="http://schemas.microsoft.com/office/drawing/2012/chart" uri="{CE6537A1-D6FC-4f65-9D91-7224C49458BB}"/>
            </c:extLst>
          </c:dLbls>
          <c:val>
            <c:numRef>
              <c:f>'Base dados pizza'!$J$3:$J$5</c:f>
              <c:numCache>
                <c:formatCode>0.0</c:formatCode>
                <c:ptCount val="3"/>
                <c:pt idx="0" formatCode="0">
                  <c:v>94.995871180842244</c:v>
                </c:pt>
                <c:pt idx="1">
                  <c:v>2.5</c:v>
                </c:pt>
                <c:pt idx="2">
                  <c:v>102.50412881915776</c:v>
                </c:pt>
              </c:numCache>
            </c:numRef>
          </c:val>
          <c:extLst>
            <c:ext xmlns:c16="http://schemas.microsoft.com/office/drawing/2014/chart" uri="{C3380CC4-5D6E-409C-BE32-E72D297353CC}">
              <c16:uniqueId val="{0000000F-AFF5-4A29-B77C-24CA777C2B74}"/>
            </c:ext>
          </c:extLst>
        </c:ser>
        <c:dLbls>
          <c:showLegendKey val="0"/>
          <c:showVal val="0"/>
          <c:showCatName val="0"/>
          <c:showSerName val="0"/>
          <c:showPercent val="0"/>
          <c:showBubbleSize val="0"/>
          <c:showLeaderLines val="1"/>
        </c:dLbls>
        <c:firstSliceAng val="266"/>
      </c:pieChart>
      <c:spPr>
        <a:noFill/>
        <a:ln w="25400">
          <a:noFill/>
        </a:ln>
      </c:spPr>
    </c:plotArea>
    <c:plotVisOnly val="0"/>
    <c:dispBlanksAs val="gap"/>
    <c:showDLblsOverMax val="0"/>
  </c:chart>
  <c:spPr>
    <a:noFill/>
    <a:ln>
      <a:noFill/>
    </a:ln>
  </c:spPr>
  <c:printSettings>
    <c:headerFooter/>
    <c:pageMargins b="0.75" l="0.7" r="0.7" t="0.75" header="0.3" footer="0.3"/>
    <c:pageSetup paperSize="9" orientation="landscape"/>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1361</xdr:rowOff>
    </xdr:from>
    <xdr:to>
      <xdr:col>7</xdr:col>
      <xdr:colOff>885825</xdr:colOff>
      <xdr:row>16</xdr:row>
      <xdr:rowOff>76200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38100</xdr:rowOff>
    </xdr:from>
    <xdr:to>
      <xdr:col>6</xdr:col>
      <xdr:colOff>914400</xdr:colOff>
      <xdr:row>16</xdr:row>
      <xdr:rowOff>9525</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menezes/AppData/Local/Microsoft/Windows/INetCache/Content.Outlook/BG06FBG0/Users/aneto/AppData/Local/Microsoft/Windows/INetCache/Content.Outlook/TWVUVG6A/2019-04-15%20Planilha%20de%20Riscos%20(projet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1-PLANO BÁSICO"/>
      <sheetName val="2-ÁRVORE DE ENTREGAS"/>
      <sheetName val="3-EQUIPE TÉCNICA"/>
      <sheetName val="3-MATRIZ ERICA"/>
      <sheetName val="4-ÁRVORE DE ENTREGAS (antigo)"/>
      <sheetName val="5-DICIONÁRIO DAS ENTREGAS"/>
      <sheetName val="MATRIZ DE RISCOS"/>
      <sheetName val="7-COMUNICAÇÕES"/>
      <sheetName val="8-ORÇAMENTO"/>
      <sheetName val="CONFIG"/>
    </sheetNames>
    <sheetDataSet>
      <sheetData sheetId="0"/>
      <sheetData sheetId="1"/>
      <sheetData sheetId="2"/>
      <sheetData sheetId="3"/>
      <sheetData sheetId="4"/>
      <sheetData sheetId="5"/>
      <sheetData sheetId="6"/>
      <sheetData sheetId="7"/>
      <sheetData sheetId="8"/>
      <sheetData sheetId="9"/>
      <sheetData sheetId="10">
        <row r="2">
          <cell r="A2" t="str">
            <v>Gerenciamento do projeto (Estimativas)</v>
          </cell>
          <cell r="B2" t="str">
            <v>Gerenciamento do projeto</v>
          </cell>
        </row>
        <row r="3">
          <cell r="A3" t="str">
            <v>Gerenciamento do projeto (Planejamento)</v>
          </cell>
          <cell r="B3" t="str">
            <v>Organizacional</v>
          </cell>
        </row>
        <row r="4">
          <cell r="A4" t="str">
            <v>Gerenciamento do projeto (Controle)</v>
          </cell>
          <cell r="B4" t="str">
            <v>Técnico</v>
          </cell>
        </row>
        <row r="5">
          <cell r="A5" t="str">
            <v>Gerenciamento do projeto (Comunicação)</v>
          </cell>
          <cell r="B5" t="str">
            <v>Externo</v>
          </cell>
        </row>
        <row r="6">
          <cell r="A6" t="str">
            <v>Organizacional (Dependências do projeto)</v>
          </cell>
        </row>
        <row r="7">
          <cell r="A7" t="str">
            <v>Organizacional (Recursos)</v>
          </cell>
        </row>
        <row r="8">
          <cell r="A8" t="str">
            <v>Organizacional (Financiamento)</v>
          </cell>
        </row>
        <row r="9">
          <cell r="A9" t="str">
            <v>Organizacional (Priorização)</v>
          </cell>
        </row>
        <row r="10">
          <cell r="A10" t="str">
            <v>Técnico (Requisitos)</v>
          </cell>
        </row>
        <row r="11">
          <cell r="A11" t="str">
            <v>Técnico (Tecnologia)</v>
          </cell>
        </row>
        <row r="12">
          <cell r="A12" t="str">
            <v>Técnico (Complexidade e interfaces)</v>
          </cell>
        </row>
        <row r="13">
          <cell r="A13" t="str">
            <v>Técnico (Desempenho e confiabilidade)</v>
          </cell>
        </row>
        <row r="14">
          <cell r="A14" t="str">
            <v>Técnico (Qualidade)</v>
          </cell>
        </row>
        <row r="15">
          <cell r="A15" t="str">
            <v>Externo (Contratos e fornecedores)</v>
          </cell>
        </row>
        <row r="16">
          <cell r="A16" t="str">
            <v>Externo (Legislação / Outras Entidades)</v>
          </cell>
        </row>
        <row r="17">
          <cell r="A17" t="str">
            <v>Externo (Economia)</v>
          </cell>
        </row>
        <row r="18">
          <cell r="A18" t="str">
            <v>Externo (Usuários e sociedade)</v>
          </cell>
        </row>
        <row r="19">
          <cell r="A19" t="str">
            <v>Externo (Político)</v>
          </cell>
        </row>
      </sheetData>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XEP1016"/>
  <sheetViews>
    <sheetView showGridLines="0" tabSelected="1" zoomScaleNormal="100" zoomScaleSheetLayoutView="100" zoomScalePageLayoutView="40" workbookViewId="0"/>
  </sheetViews>
  <sheetFormatPr defaultColWidth="0" defaultRowHeight="15.75"/>
  <cols>
    <col min="1" max="2" width="0.85546875" style="8" customWidth="1"/>
    <col min="3" max="3" width="7.85546875" style="44" customWidth="1"/>
    <col min="4" max="4" width="41.7109375" style="44" customWidth="1"/>
    <col min="5" max="6" width="14.42578125" style="44" customWidth="1"/>
    <col min="7" max="7" width="14.42578125" style="8" customWidth="1"/>
    <col min="8" max="8" width="15" style="8" hidden="1" customWidth="1"/>
    <col min="9" max="9" width="17.140625" style="8" hidden="1" customWidth="1"/>
    <col min="10" max="14" width="17.85546875" style="8" hidden="1" customWidth="1"/>
    <col min="15" max="15" width="91.140625" style="8" customWidth="1"/>
    <col min="16" max="16" width="0.85546875" style="8" customWidth="1"/>
    <col min="17" max="17" width="0.85546875" style="13" customWidth="1"/>
    <col min="18" max="19" width="9.140625" style="44" customWidth="1"/>
    <col min="20" max="23" width="11.140625" style="44" customWidth="1"/>
    <col min="24" max="25" width="23.7109375" bestFit="1"/>
    <col min="26" max="26" width="14.42578125" bestFit="1"/>
    <col min="27" max="27" width="14.28515625" bestFit="1"/>
    <col min="28" max="32" width="11.140625"/>
    <col min="33" max="33" width="12" bestFit="1"/>
    <col min="34" max="42" width="11.140625"/>
    <col min="43" max="43" width="11.140625" style="44" customWidth="1"/>
    <col min="44" max="53" width="11.140625" style="12" hidden="1"/>
    <col min="54" max="63" width="11.140625" style="8" hidden="1"/>
    <col min="64" max="78" width="11.140625" style="12" hidden="1"/>
    <col min="79" max="224" width="11.140625" style="8" hidden="1"/>
    <col min="225" max="236" width="11.140625" style="12" hidden="1"/>
    <col min="237" max="16136" width="11.140625" style="8" hidden="1"/>
    <col min="16137" max="16370" width="0" style="8" hidden="1"/>
    <col min="16371" max="16384" width="11.140625" style="8" hidden="1"/>
  </cols>
  <sheetData>
    <row r="1" spans="1:17" ht="7.5" customHeight="1">
      <c r="B1" s="9"/>
      <c r="C1" s="74"/>
      <c r="D1" s="75"/>
      <c r="E1" s="74"/>
      <c r="F1" s="74"/>
      <c r="G1" s="10"/>
      <c r="H1" s="10"/>
      <c r="I1" s="10"/>
      <c r="J1" s="10"/>
      <c r="K1" s="10"/>
      <c r="L1" s="10"/>
      <c r="M1" s="10"/>
      <c r="N1" s="10"/>
      <c r="O1" s="10"/>
      <c r="P1" s="11"/>
    </row>
    <row r="2" spans="1:17" ht="15" customHeight="1">
      <c r="A2" s="13"/>
      <c r="B2" s="14"/>
      <c r="C2" s="76"/>
      <c r="D2" s="76"/>
      <c r="E2" s="76"/>
      <c r="F2" s="76"/>
      <c r="G2" s="73" t="s">
        <v>22</v>
      </c>
      <c r="H2" s="73"/>
      <c r="I2" s="73"/>
      <c r="J2" s="73"/>
      <c r="K2" s="73"/>
      <c r="L2" s="73"/>
      <c r="M2" s="73"/>
      <c r="N2" s="73"/>
      <c r="O2" s="73"/>
      <c r="P2" s="15"/>
    </row>
    <row r="3" spans="1:17" ht="15" customHeight="1">
      <c r="A3" s="13"/>
      <c r="B3" s="14"/>
      <c r="C3" s="77" t="s">
        <v>21</v>
      </c>
      <c r="D3" s="78" t="s">
        <v>124</v>
      </c>
      <c r="E3" s="78"/>
      <c r="F3" s="78"/>
      <c r="G3" s="17" t="s">
        <v>62</v>
      </c>
      <c r="H3" s="17"/>
      <c r="I3" s="17"/>
      <c r="J3" s="16"/>
      <c r="K3" s="16"/>
      <c r="L3" s="16"/>
      <c r="M3" s="16"/>
      <c r="N3" s="18">
        <f ca="1">O3</f>
        <v>43836</v>
      </c>
      <c r="O3" s="93">
        <f ca="1">TODAY()</f>
        <v>43836</v>
      </c>
      <c r="P3" s="15"/>
    </row>
    <row r="4" spans="1:17" ht="15" customHeight="1" thickBot="1">
      <c r="A4" s="13"/>
      <c r="B4" s="19"/>
      <c r="C4" s="79" t="s">
        <v>43</v>
      </c>
      <c r="D4" s="101" t="s">
        <v>125</v>
      </c>
      <c r="E4" s="80"/>
      <c r="F4" s="80"/>
      <c r="G4" s="20" t="s">
        <v>47</v>
      </c>
      <c r="H4" s="20"/>
      <c r="I4" s="20"/>
      <c r="J4" s="20"/>
      <c r="K4" s="20"/>
      <c r="L4" s="20"/>
      <c r="M4" s="20"/>
      <c r="N4" s="21"/>
      <c r="O4" s="102" t="s">
        <v>126</v>
      </c>
      <c r="P4" s="22"/>
    </row>
    <row r="5" spans="1:17" ht="7.5" customHeight="1" thickBot="1">
      <c r="A5" s="13"/>
      <c r="B5" s="13"/>
      <c r="C5" s="81"/>
      <c r="D5" s="81"/>
      <c r="E5" s="81"/>
      <c r="F5" s="81"/>
      <c r="G5" s="13"/>
      <c r="H5" s="13"/>
      <c r="I5" s="13"/>
      <c r="J5" s="13"/>
      <c r="K5" s="13"/>
      <c r="L5" s="13"/>
      <c r="M5" s="13"/>
      <c r="N5" s="23"/>
      <c r="O5" s="24"/>
      <c r="P5" s="13"/>
    </row>
    <row r="6" spans="1:17" ht="7.5" customHeight="1">
      <c r="A6" s="13"/>
      <c r="B6" s="9"/>
      <c r="C6" s="74"/>
      <c r="D6" s="74"/>
      <c r="E6" s="74"/>
      <c r="F6" s="74"/>
      <c r="G6" s="10"/>
      <c r="H6" s="10"/>
      <c r="I6" s="10"/>
      <c r="J6" s="10"/>
      <c r="K6" s="10"/>
      <c r="L6" s="10"/>
      <c r="M6" s="10"/>
      <c r="N6" s="10"/>
      <c r="O6" s="10"/>
      <c r="P6" s="11"/>
    </row>
    <row r="7" spans="1:17" ht="15" customHeight="1">
      <c r="A7" s="13"/>
      <c r="B7" s="14"/>
      <c r="C7" s="82" t="s">
        <v>41</v>
      </c>
      <c r="D7" s="82"/>
      <c r="E7" s="82"/>
      <c r="F7" s="82"/>
      <c r="G7" s="72"/>
      <c r="H7" s="72"/>
      <c r="I7" s="72"/>
      <c r="J7" s="72"/>
      <c r="K7" s="72"/>
      <c r="L7" s="72"/>
      <c r="M7" s="72"/>
      <c r="N7" s="72"/>
      <c r="O7" s="72"/>
      <c r="P7" s="25"/>
      <c r="Q7" s="68"/>
    </row>
    <row r="8" spans="1:17" ht="15" customHeight="1">
      <c r="B8" s="14"/>
      <c r="C8" s="116" t="s">
        <v>64</v>
      </c>
      <c r="D8" s="116"/>
      <c r="E8" s="116"/>
      <c r="F8" s="26" t="s">
        <v>45</v>
      </c>
      <c r="G8" s="26" t="s">
        <v>44</v>
      </c>
      <c r="H8" s="26"/>
      <c r="I8" s="26"/>
      <c r="J8" s="26"/>
      <c r="K8" s="27" t="s">
        <v>54</v>
      </c>
      <c r="L8" s="27"/>
      <c r="M8" s="27"/>
      <c r="N8" s="28" t="s">
        <v>53</v>
      </c>
      <c r="O8" s="29" t="s">
        <v>66</v>
      </c>
      <c r="P8" s="25"/>
      <c r="Q8" s="68"/>
    </row>
    <row r="9" spans="1:17" ht="33" customHeight="1">
      <c r="A9" s="13"/>
      <c r="B9" s="14"/>
      <c r="C9" s="110"/>
      <c r="D9" s="111"/>
      <c r="E9" s="111"/>
      <c r="F9" s="187">
        <f ca="1">IF(OR($D$3="",$D$3="não há"),"-",'Base dados pizza'!B3)</f>
        <v>0.53882903981264618</v>
      </c>
      <c r="G9" s="188">
        <f ca="1">IF(OR($D$3="",$D$3="não há"),"-",'Base dados pizza'!A3)</f>
        <v>0.56721311475409841</v>
      </c>
      <c r="H9" s="98"/>
      <c r="I9" s="69"/>
      <c r="J9" s="183"/>
      <c r="K9" s="183" t="e">
        <f>IF(OR(D3="",D3="não há"),"-",#REF!)</f>
        <v>#REF!</v>
      </c>
      <c r="L9" s="69"/>
      <c r="M9" s="69"/>
      <c r="N9" s="184" t="e">
        <f>IF(OR(D3="",D3="não há"),"-",#REF!)</f>
        <v>#REF!</v>
      </c>
      <c r="O9" s="180" t="s">
        <v>214</v>
      </c>
      <c r="P9" s="25"/>
      <c r="Q9" s="68"/>
    </row>
    <row r="10" spans="1:17" ht="33" customHeight="1">
      <c r="A10" s="13"/>
      <c r="B10" s="14"/>
      <c r="C10" s="112"/>
      <c r="D10" s="113"/>
      <c r="E10" s="113"/>
      <c r="F10" s="187"/>
      <c r="G10" s="189"/>
      <c r="H10" s="99"/>
      <c r="I10" s="70"/>
      <c r="J10" s="183"/>
      <c r="K10" s="183"/>
      <c r="L10" s="70"/>
      <c r="M10" s="70"/>
      <c r="N10" s="185"/>
      <c r="O10" s="181"/>
      <c r="P10" s="25"/>
      <c r="Q10" s="68"/>
    </row>
    <row r="11" spans="1:17" ht="33" customHeight="1">
      <c r="A11" s="13"/>
      <c r="B11" s="14"/>
      <c r="C11" s="112"/>
      <c r="D11" s="113"/>
      <c r="E11" s="113"/>
      <c r="F11" s="187"/>
      <c r="G11" s="189"/>
      <c r="H11" s="99"/>
      <c r="I11" s="70"/>
      <c r="J11" s="183"/>
      <c r="K11" s="183"/>
      <c r="L11" s="70"/>
      <c r="M11" s="70"/>
      <c r="N11" s="185"/>
      <c r="O11" s="181"/>
      <c r="P11" s="25"/>
      <c r="Q11" s="68"/>
    </row>
    <row r="12" spans="1:17" ht="33" customHeight="1">
      <c r="A12" s="13"/>
      <c r="B12" s="14"/>
      <c r="C12" s="112"/>
      <c r="D12" s="113"/>
      <c r="E12" s="113"/>
      <c r="F12" s="187"/>
      <c r="G12" s="189"/>
      <c r="H12" s="99"/>
      <c r="I12" s="70"/>
      <c r="J12" s="183"/>
      <c r="K12" s="183"/>
      <c r="L12" s="70"/>
      <c r="M12" s="70"/>
      <c r="N12" s="185"/>
      <c r="O12" s="181"/>
      <c r="P12" s="25"/>
      <c r="Q12" s="68"/>
    </row>
    <row r="13" spans="1:17" ht="33" customHeight="1">
      <c r="A13" s="13"/>
      <c r="B13" s="14"/>
      <c r="C13" s="114"/>
      <c r="D13" s="115"/>
      <c r="E13" s="115"/>
      <c r="F13" s="187"/>
      <c r="G13" s="190"/>
      <c r="H13" s="100"/>
      <c r="I13" s="71"/>
      <c r="J13" s="183"/>
      <c r="K13" s="183"/>
      <c r="L13" s="71"/>
      <c r="M13" s="71"/>
      <c r="N13" s="186"/>
      <c r="O13" s="182"/>
      <c r="P13" s="25"/>
      <c r="Q13" s="68"/>
    </row>
    <row r="14" spans="1:17" ht="7.5" customHeight="1" thickBot="1">
      <c r="A14" s="13"/>
      <c r="B14" s="19"/>
      <c r="C14" s="83"/>
      <c r="D14" s="83"/>
      <c r="E14" s="83"/>
      <c r="F14" s="83"/>
      <c r="G14" s="31"/>
      <c r="H14" s="31"/>
      <c r="I14" s="31"/>
      <c r="J14" s="31"/>
      <c r="K14" s="31"/>
      <c r="L14" s="31"/>
      <c r="M14" s="31"/>
      <c r="N14" s="31"/>
      <c r="O14" s="32"/>
      <c r="P14" s="22"/>
    </row>
    <row r="15" spans="1:17" ht="7.5" customHeight="1" thickBot="1">
      <c r="A15" s="13"/>
      <c r="B15" s="13"/>
      <c r="C15" s="81"/>
      <c r="D15" s="81"/>
      <c r="E15" s="81"/>
      <c r="F15" s="81"/>
      <c r="G15" s="13"/>
      <c r="H15" s="13"/>
      <c r="I15" s="13"/>
      <c r="J15" s="13"/>
      <c r="K15" s="13"/>
      <c r="L15" s="13"/>
      <c r="M15" s="13"/>
      <c r="N15" s="13"/>
      <c r="O15" s="33"/>
      <c r="P15" s="13"/>
    </row>
    <row r="16" spans="1:17" ht="7.5" customHeight="1">
      <c r="A16" s="13"/>
      <c r="B16" s="9"/>
      <c r="C16" s="84"/>
      <c r="D16" s="84"/>
      <c r="E16" s="84"/>
      <c r="F16" s="84"/>
      <c r="G16" s="34"/>
      <c r="H16" s="34"/>
      <c r="I16" s="34"/>
      <c r="J16" s="34"/>
      <c r="K16" s="34"/>
      <c r="L16" s="34"/>
      <c r="M16" s="34"/>
      <c r="N16" s="34"/>
      <c r="O16" s="10"/>
      <c r="P16" s="11"/>
    </row>
    <row r="17" spans="1:17" ht="15" customHeight="1">
      <c r="A17" s="13"/>
      <c r="B17" s="14"/>
      <c r="C17" s="82" t="s">
        <v>61</v>
      </c>
      <c r="D17" s="82"/>
      <c r="E17" s="82"/>
      <c r="F17" s="82"/>
      <c r="G17" s="72"/>
      <c r="H17" s="72"/>
      <c r="I17" s="72"/>
      <c r="J17" s="72"/>
      <c r="K17" s="72"/>
      <c r="L17" s="72"/>
      <c r="M17" s="72"/>
      <c r="N17" s="72"/>
      <c r="O17" s="72"/>
      <c r="P17" s="25"/>
      <c r="Q17" s="68"/>
    </row>
    <row r="18" spans="1:17" ht="32.25" customHeight="1">
      <c r="A18" s="13"/>
      <c r="B18" s="14"/>
      <c r="C18" s="85" t="s">
        <v>63</v>
      </c>
      <c r="D18" s="86" t="s">
        <v>65</v>
      </c>
      <c r="E18" s="87" t="s">
        <v>42</v>
      </c>
      <c r="F18" s="87" t="s">
        <v>34</v>
      </c>
      <c r="G18" s="35" t="s">
        <v>46</v>
      </c>
      <c r="H18" s="35" t="s">
        <v>51</v>
      </c>
      <c r="I18" s="35" t="s">
        <v>56</v>
      </c>
      <c r="J18" s="35" t="s">
        <v>52</v>
      </c>
      <c r="K18" s="35" t="s">
        <v>44</v>
      </c>
      <c r="L18" s="35" t="s">
        <v>0</v>
      </c>
      <c r="M18" s="35" t="s">
        <v>18</v>
      </c>
      <c r="N18" s="35" t="s">
        <v>60</v>
      </c>
      <c r="O18" s="108" t="s">
        <v>66</v>
      </c>
      <c r="P18" s="25"/>
      <c r="Q18" s="68"/>
    </row>
    <row r="19" spans="1:17" s="62" customFormat="1" ht="110.25">
      <c r="A19" s="94"/>
      <c r="B19" s="95"/>
      <c r="C19" s="104" t="s">
        <v>129</v>
      </c>
      <c r="D19" s="159" t="s">
        <v>90</v>
      </c>
      <c r="E19" s="103">
        <v>43677</v>
      </c>
      <c r="F19" s="109">
        <v>43708</v>
      </c>
      <c r="G19" s="117" t="s">
        <v>123</v>
      </c>
      <c r="H19" s="105">
        <f t="shared" ref="H19" si="0">I19</f>
        <v>4</v>
      </c>
      <c r="I19" s="105">
        <f t="shared" ref="I19" si="1">IF(G19="PREOCUPANTE",1,IF(G19="ATENÇÃO",2,IF(G19="ADEQUADO",3,IF(G19="CONCLUÍDO",4,""))))</f>
        <v>4</v>
      </c>
      <c r="J19" s="106">
        <f t="shared" ref="J19" si="2">IF(G19="CONCLUÍDO",1,IF(G19="ADEQUADO",0.91*K19,IF(G19="ATENÇÃO",0.6*K19,IF(G19="PREOCUPANTE",0.5*K19))))</f>
        <v>1</v>
      </c>
      <c r="K19" s="106">
        <f t="shared" ref="K19" ca="1" si="3">IF(OR(D19="",D19="não há"),"-",IFERROR(M19/L19,IF(F19&lt;=TODAY(),1,0)))</f>
        <v>1</v>
      </c>
      <c r="L19" s="107">
        <f>IF(OR(E19=0,F19=0),1,NETWORKDAYS(E19,F19,Feriados!$A$3:$A$100)*8)</f>
        <v>184</v>
      </c>
      <c r="M19" s="107">
        <f ca="1">IF($N$3&lt;E19,0,IF($N$3&gt;=F19,L19,NETWORKDAYS(E19,$N$3,Feriados!$A$3:$A$100)*8))</f>
        <v>184</v>
      </c>
      <c r="N19" s="107">
        <f t="shared" ref="N19" si="4">J19*L19</f>
        <v>184</v>
      </c>
      <c r="O19" s="179" t="s">
        <v>213</v>
      </c>
      <c r="P19" s="96"/>
      <c r="Q19" s="97"/>
    </row>
    <row r="20" spans="1:17" s="62" customFormat="1" ht="78.75">
      <c r="A20" s="94"/>
      <c r="B20" s="95"/>
      <c r="C20" s="104" t="s">
        <v>141</v>
      </c>
      <c r="D20" s="159" t="s">
        <v>91</v>
      </c>
      <c r="E20" s="103">
        <v>43677</v>
      </c>
      <c r="F20" s="109">
        <v>43708</v>
      </c>
      <c r="G20" s="117" t="s">
        <v>123</v>
      </c>
      <c r="H20" s="105">
        <f t="shared" ref="H20:H21" si="5">I20</f>
        <v>4</v>
      </c>
      <c r="I20" s="105">
        <f t="shared" ref="I20:I21" si="6">IF(G20="PREOCUPANTE",1,IF(G20="ATENÇÃO",2,IF(G20="ADEQUADO",3,IF(G20="CONCLUÍDO",4,""))))</f>
        <v>4</v>
      </c>
      <c r="J20" s="106">
        <f t="shared" ref="J20:J21" si="7">IF(G20="CONCLUÍDO",1,IF(G20="ADEQUADO",0.91*K20,IF(G20="ATENÇÃO",0.6*K20,IF(G20="PREOCUPANTE",0.5*K20))))</f>
        <v>1</v>
      </c>
      <c r="K20" s="106">
        <f t="shared" ref="K20:K21" ca="1" si="8">IF(OR(D20="",D20="não há"),"-",IFERROR(M20/L20,IF(F20&lt;=TODAY(),1,0)))</f>
        <v>1</v>
      </c>
      <c r="L20" s="107">
        <f>IF(OR(E20=0,F20=0),1,NETWORKDAYS(E20,F20,Feriados!$A$3:$A$100)*8)</f>
        <v>184</v>
      </c>
      <c r="M20" s="107">
        <f ca="1">IF($N$3&lt;E20,0,IF($N$3&gt;=F20,L20,NETWORKDAYS(E20,$N$3,Feriados!$A$3:$A$100)*8))</f>
        <v>184</v>
      </c>
      <c r="N20" s="107">
        <f t="shared" ref="N20:N21" si="9">J20*L20</f>
        <v>184</v>
      </c>
      <c r="O20" s="179" t="s">
        <v>211</v>
      </c>
      <c r="P20" s="96"/>
      <c r="Q20" s="97"/>
    </row>
    <row r="21" spans="1:17" s="62" customFormat="1" ht="126">
      <c r="A21" s="94"/>
      <c r="B21" s="95"/>
      <c r="C21" s="104" t="s">
        <v>197</v>
      </c>
      <c r="D21" s="159" t="s">
        <v>92</v>
      </c>
      <c r="E21" s="103">
        <v>43677</v>
      </c>
      <c r="F21" s="109">
        <v>43769</v>
      </c>
      <c r="G21" s="117" t="s">
        <v>123</v>
      </c>
      <c r="H21" s="105">
        <f t="shared" si="5"/>
        <v>4</v>
      </c>
      <c r="I21" s="105">
        <f t="shared" si="6"/>
        <v>4</v>
      </c>
      <c r="J21" s="106">
        <f t="shared" si="7"/>
        <v>1</v>
      </c>
      <c r="K21" s="106">
        <f t="shared" ca="1" si="8"/>
        <v>1</v>
      </c>
      <c r="L21" s="107">
        <f>IF(OR(E21=0,F21=0),1,NETWORKDAYS(E21,F21,Feriados!$A$3:$A$100)*8)</f>
        <v>528</v>
      </c>
      <c r="M21" s="107">
        <f ca="1">IF($N$3&lt;E21,0,IF($N$3&gt;=F21,L21,NETWORKDAYS(E21,$N$3,Feriados!$A$3:$A$100)*8))</f>
        <v>528</v>
      </c>
      <c r="N21" s="107">
        <f t="shared" si="9"/>
        <v>528</v>
      </c>
      <c r="O21" s="179" t="s">
        <v>212</v>
      </c>
      <c r="P21" s="96"/>
      <c r="Q21" s="97"/>
    </row>
    <row r="22" spans="1:17" s="62" customFormat="1" ht="110.25">
      <c r="A22" s="94"/>
      <c r="B22" s="95"/>
      <c r="C22" s="104" t="s">
        <v>133</v>
      </c>
      <c r="D22" s="159" t="s">
        <v>93</v>
      </c>
      <c r="E22" s="103">
        <v>43677</v>
      </c>
      <c r="F22" s="109">
        <v>43861</v>
      </c>
      <c r="G22" s="117" t="s">
        <v>50</v>
      </c>
      <c r="H22" s="105">
        <f t="shared" ref="H22:H25" si="10">I22</f>
        <v>3</v>
      </c>
      <c r="I22" s="105">
        <f t="shared" ref="I22:I25" si="11">IF(G22="PREOCUPANTE",1,IF(G22="ATENÇÃO",2,IF(G22="ADEQUADO",3,IF(G22="CONCLUÍDO",4,""))))</f>
        <v>3</v>
      </c>
      <c r="J22" s="106">
        <f t="shared" ref="J22:J25" ca="1" si="12">IF(G22="CONCLUÍDO",1,IF(G22="ADEQUADO",0.91*K22,IF(G22="ATENÇÃO",0.6*K22,IF(G22="PREOCUPANTE",0.5*K22))))</f>
        <v>0.77596899224806204</v>
      </c>
      <c r="K22" s="106">
        <f t="shared" ref="K22:K25" ca="1" si="13">IF(OR(D22="",D22="não há"),"-",IFERROR(M22/L22,IF(F22&lt;=TODAY(),1,0)))</f>
        <v>0.8527131782945736</v>
      </c>
      <c r="L22" s="107">
        <f>IF(OR(E22=0,F22=0),1,NETWORKDAYS(E22,F22,Feriados!$A$3:$A$100)*8)</f>
        <v>1032</v>
      </c>
      <c r="M22" s="107">
        <f ca="1">IF($N$3&lt;E22,0,IF($N$3&gt;=F22,L22,NETWORKDAYS(E22,$N$3,Feriados!$A$3:$A$100)*8))</f>
        <v>880</v>
      </c>
      <c r="N22" s="107">
        <f t="shared" ref="N22:N25" ca="1" si="14">J22*L22</f>
        <v>800.80000000000007</v>
      </c>
      <c r="O22" s="179" t="s">
        <v>233</v>
      </c>
      <c r="P22" s="96"/>
      <c r="Q22" s="97"/>
    </row>
    <row r="23" spans="1:17" s="62" customFormat="1" ht="78.75">
      <c r="A23" s="94"/>
      <c r="B23" s="95"/>
      <c r="C23" s="104" t="s">
        <v>156</v>
      </c>
      <c r="D23" s="159" t="s">
        <v>94</v>
      </c>
      <c r="E23" s="103">
        <v>43677</v>
      </c>
      <c r="F23" s="109">
        <v>43861</v>
      </c>
      <c r="G23" s="117" t="s">
        <v>123</v>
      </c>
      <c r="H23" s="105">
        <f t="shared" si="10"/>
        <v>4</v>
      </c>
      <c r="I23" s="105">
        <f t="shared" si="11"/>
        <v>4</v>
      </c>
      <c r="J23" s="106">
        <f t="shared" si="12"/>
        <v>1</v>
      </c>
      <c r="K23" s="106">
        <f t="shared" ca="1" si="13"/>
        <v>0.8527131782945736</v>
      </c>
      <c r="L23" s="107">
        <f>IF(OR(E23=0,F23=0),1,NETWORKDAYS(E23,F23,Feriados!$A$3:$A$100)*8)</f>
        <v>1032</v>
      </c>
      <c r="M23" s="107">
        <f ca="1">IF($N$3&lt;E23,0,IF($N$3&gt;=F23,L23,NETWORKDAYS(E23,$N$3,Feriados!$A$3:$A$100)*8))</f>
        <v>880</v>
      </c>
      <c r="N23" s="107">
        <f t="shared" si="14"/>
        <v>1032</v>
      </c>
      <c r="O23" s="179" t="s">
        <v>229</v>
      </c>
      <c r="P23" s="96"/>
      <c r="Q23" s="97"/>
    </row>
    <row r="24" spans="1:17" s="62" customFormat="1" ht="236.25">
      <c r="A24" s="94"/>
      <c r="B24" s="95"/>
      <c r="C24" s="104" t="s">
        <v>198</v>
      </c>
      <c r="D24" s="159" t="s">
        <v>95</v>
      </c>
      <c r="E24" s="103">
        <v>43677</v>
      </c>
      <c r="F24" s="109">
        <v>43861</v>
      </c>
      <c r="G24" s="117" t="s">
        <v>50</v>
      </c>
      <c r="H24" s="105">
        <f t="shared" si="10"/>
        <v>3</v>
      </c>
      <c r="I24" s="105">
        <f t="shared" si="11"/>
        <v>3</v>
      </c>
      <c r="J24" s="106">
        <f t="shared" ca="1" si="12"/>
        <v>0.77596899224806204</v>
      </c>
      <c r="K24" s="106">
        <f t="shared" ca="1" si="13"/>
        <v>0.8527131782945736</v>
      </c>
      <c r="L24" s="107">
        <f>IF(OR(E24=0,F24=0),1,NETWORKDAYS(E24,F24,Feriados!$A$3:$A$100)*8)</f>
        <v>1032</v>
      </c>
      <c r="M24" s="107">
        <f ca="1">IF($N$3&lt;E24,0,IF($N$3&gt;=F24,L24,NETWORKDAYS(E24,$N$3,Feriados!$A$3:$A$100)*8))</f>
        <v>880</v>
      </c>
      <c r="N24" s="107">
        <f t="shared" ca="1" si="14"/>
        <v>800.80000000000007</v>
      </c>
      <c r="O24" s="179" t="s">
        <v>230</v>
      </c>
      <c r="P24" s="96"/>
      <c r="Q24" s="97"/>
    </row>
    <row r="25" spans="1:17" s="62" customFormat="1" ht="220.5">
      <c r="A25" s="94"/>
      <c r="B25" s="95"/>
      <c r="C25" s="104" t="s">
        <v>199</v>
      </c>
      <c r="D25" s="159" t="s">
        <v>96</v>
      </c>
      <c r="E25" s="103">
        <v>43677</v>
      </c>
      <c r="F25" s="109">
        <v>43861</v>
      </c>
      <c r="G25" s="117" t="s">
        <v>50</v>
      </c>
      <c r="H25" s="105">
        <f t="shared" si="10"/>
        <v>3</v>
      </c>
      <c r="I25" s="105">
        <f t="shared" si="11"/>
        <v>3</v>
      </c>
      <c r="J25" s="106">
        <f t="shared" ca="1" si="12"/>
        <v>0.77596899224806204</v>
      </c>
      <c r="K25" s="106">
        <f t="shared" ca="1" si="13"/>
        <v>0.8527131782945736</v>
      </c>
      <c r="L25" s="107">
        <f>IF(OR(E25=0,F25=0),1,NETWORKDAYS(E25,F25,Feriados!$A$3:$A$100)*8)</f>
        <v>1032</v>
      </c>
      <c r="M25" s="107">
        <f ca="1">IF($N$3&lt;E25,0,IF($N$3&gt;=F25,L25,NETWORKDAYS(E25,$N$3,Feriados!$A$3:$A$100)*8))</f>
        <v>880</v>
      </c>
      <c r="N25" s="107">
        <f t="shared" ca="1" si="14"/>
        <v>800.80000000000007</v>
      </c>
      <c r="O25" s="179" t="s">
        <v>231</v>
      </c>
      <c r="P25" s="96"/>
      <c r="Q25" s="97"/>
    </row>
    <row r="26" spans="1:17" s="62" customFormat="1" ht="94.5">
      <c r="A26" s="94"/>
      <c r="B26" s="95"/>
      <c r="C26" s="104" t="s">
        <v>166</v>
      </c>
      <c r="D26" s="159" t="s">
        <v>97</v>
      </c>
      <c r="E26" s="103">
        <v>43677</v>
      </c>
      <c r="F26" s="109">
        <v>43861</v>
      </c>
      <c r="G26" s="117" t="s">
        <v>50</v>
      </c>
      <c r="H26" s="105">
        <f t="shared" ref="H26:H33" si="15">I26</f>
        <v>3</v>
      </c>
      <c r="I26" s="105">
        <f t="shared" ref="I26:I33" si="16">IF(G26="PREOCUPANTE",1,IF(G26="ATENÇÃO",2,IF(G26="ADEQUADO",3,IF(G26="CONCLUÍDO",4,""))))</f>
        <v>3</v>
      </c>
      <c r="J26" s="106">
        <f t="shared" ref="J26:J33" ca="1" si="17">IF(G26="CONCLUÍDO",1,IF(G26="ADEQUADO",0.91*K26,IF(G26="ATENÇÃO",0.6*K26,IF(G26="PREOCUPANTE",0.5*K26))))</f>
        <v>0.77596899224806204</v>
      </c>
      <c r="K26" s="106">
        <f t="shared" ref="K26:K33" ca="1" si="18">IF(OR(D26="",D26="não há"),"-",IFERROR(M26/L26,IF(F26&lt;=TODAY(),1,0)))</f>
        <v>0.8527131782945736</v>
      </c>
      <c r="L26" s="107">
        <f>IF(OR(E26=0,F26=0),1,NETWORKDAYS(E26,F26,Feriados!$A$3:$A$100)*8)</f>
        <v>1032</v>
      </c>
      <c r="M26" s="107">
        <f ca="1">IF($N$3&lt;E26,0,IF($N$3&gt;=F26,L26,NETWORKDAYS(E26,$N$3,Feriados!$A$3:$A$100)*8))</f>
        <v>880</v>
      </c>
      <c r="N26" s="107">
        <f t="shared" ref="N26:N33" ca="1" si="19">J26*L26</f>
        <v>800.80000000000007</v>
      </c>
      <c r="O26" s="179" t="s">
        <v>232</v>
      </c>
      <c r="P26" s="96"/>
      <c r="Q26" s="97"/>
    </row>
    <row r="27" spans="1:17" s="62" customFormat="1" ht="63">
      <c r="A27" s="94"/>
      <c r="B27" s="95"/>
      <c r="C27" s="104" t="s">
        <v>170</v>
      </c>
      <c r="D27" s="159" t="s">
        <v>98</v>
      </c>
      <c r="E27" s="103">
        <v>43677</v>
      </c>
      <c r="F27" s="109">
        <v>43861</v>
      </c>
      <c r="G27" s="117" t="s">
        <v>50</v>
      </c>
      <c r="H27" s="105">
        <f t="shared" si="15"/>
        <v>3</v>
      </c>
      <c r="I27" s="105">
        <f t="shared" si="16"/>
        <v>3</v>
      </c>
      <c r="J27" s="106">
        <f t="shared" ca="1" si="17"/>
        <v>0.77596899224806204</v>
      </c>
      <c r="K27" s="106">
        <f t="shared" ca="1" si="18"/>
        <v>0.8527131782945736</v>
      </c>
      <c r="L27" s="107">
        <f>IF(OR(E27=0,F27=0),1,NETWORKDAYS(E27,F27,Feriados!$A$3:$A$100)*8)</f>
        <v>1032</v>
      </c>
      <c r="M27" s="107">
        <f ca="1">IF($N$3&lt;E27,0,IF($N$3&gt;=F27,L27,NETWORKDAYS(E27,$N$3,Feriados!$A$3:$A$100)*8))</f>
        <v>880</v>
      </c>
      <c r="N27" s="107">
        <f t="shared" ca="1" si="19"/>
        <v>800.80000000000007</v>
      </c>
      <c r="O27" s="179" t="s">
        <v>224</v>
      </c>
      <c r="P27" s="96"/>
      <c r="Q27" s="97"/>
    </row>
    <row r="28" spans="1:17" s="62" customFormat="1" ht="63">
      <c r="A28" s="94"/>
      <c r="B28" s="95"/>
      <c r="C28" s="104" t="s">
        <v>200</v>
      </c>
      <c r="D28" s="159" t="s">
        <v>99</v>
      </c>
      <c r="E28" s="103">
        <v>43677</v>
      </c>
      <c r="F28" s="109">
        <v>43861</v>
      </c>
      <c r="G28" s="117" t="s">
        <v>50</v>
      </c>
      <c r="H28" s="105">
        <f t="shared" si="15"/>
        <v>3</v>
      </c>
      <c r="I28" s="105">
        <f t="shared" si="16"/>
        <v>3</v>
      </c>
      <c r="J28" s="106">
        <f t="shared" ca="1" si="17"/>
        <v>0.77596899224806204</v>
      </c>
      <c r="K28" s="106">
        <f t="shared" ca="1" si="18"/>
        <v>0.8527131782945736</v>
      </c>
      <c r="L28" s="107">
        <f>IF(OR(E28=0,F28=0),1,NETWORKDAYS(E28,F28,Feriados!$A$3:$A$100)*8)</f>
        <v>1032</v>
      </c>
      <c r="M28" s="107">
        <f ca="1">IF($N$3&lt;E28,0,IF($N$3&gt;=F28,L28,NETWORKDAYS(E28,$N$3,Feriados!$A$3:$A$100)*8))</f>
        <v>880</v>
      </c>
      <c r="N28" s="107">
        <f t="shared" ca="1" si="19"/>
        <v>800.80000000000007</v>
      </c>
      <c r="O28" s="179" t="s">
        <v>225</v>
      </c>
      <c r="P28" s="96"/>
      <c r="Q28" s="97"/>
    </row>
    <row r="29" spans="1:17" s="62" customFormat="1" ht="63">
      <c r="A29" s="94"/>
      <c r="B29" s="95"/>
      <c r="C29" s="104" t="s">
        <v>173</v>
      </c>
      <c r="D29" s="159" t="s">
        <v>100</v>
      </c>
      <c r="E29" s="103">
        <v>43677</v>
      </c>
      <c r="F29" s="109">
        <v>43861</v>
      </c>
      <c r="G29" s="117" t="s">
        <v>50</v>
      </c>
      <c r="H29" s="105">
        <f t="shared" si="15"/>
        <v>3</v>
      </c>
      <c r="I29" s="105">
        <f t="shared" si="16"/>
        <v>3</v>
      </c>
      <c r="J29" s="106">
        <f t="shared" ca="1" si="17"/>
        <v>0.77596899224806204</v>
      </c>
      <c r="K29" s="106">
        <f t="shared" ca="1" si="18"/>
        <v>0.8527131782945736</v>
      </c>
      <c r="L29" s="107">
        <f>IF(OR(E29=0,F29=0),1,NETWORKDAYS(E29,F29,Feriados!$A$3:$A$100)*8)</f>
        <v>1032</v>
      </c>
      <c r="M29" s="107">
        <f ca="1">IF($N$3&lt;E29,0,IF($N$3&gt;=F29,L29,NETWORKDAYS(E29,$N$3,Feriados!$A$3:$A$100)*8))</f>
        <v>880</v>
      </c>
      <c r="N29" s="107">
        <f t="shared" ca="1" si="19"/>
        <v>800.80000000000007</v>
      </c>
      <c r="O29" s="179" t="s">
        <v>234</v>
      </c>
      <c r="P29" s="96"/>
      <c r="Q29" s="97"/>
    </row>
    <row r="30" spans="1:17" s="62" customFormat="1" ht="87.75" customHeight="1">
      <c r="A30" s="94"/>
      <c r="B30" s="95"/>
      <c r="C30" s="104" t="s">
        <v>201</v>
      </c>
      <c r="D30" s="159" t="s">
        <v>101</v>
      </c>
      <c r="E30" s="103">
        <v>43677</v>
      </c>
      <c r="F30" s="109">
        <v>43861</v>
      </c>
      <c r="G30" s="117" t="s">
        <v>123</v>
      </c>
      <c r="H30" s="105">
        <f t="shared" si="15"/>
        <v>4</v>
      </c>
      <c r="I30" s="105">
        <f t="shared" si="16"/>
        <v>4</v>
      </c>
      <c r="J30" s="106">
        <f t="shared" si="17"/>
        <v>1</v>
      </c>
      <c r="K30" s="106">
        <f t="shared" ca="1" si="18"/>
        <v>0.8527131782945736</v>
      </c>
      <c r="L30" s="107">
        <f>IF(OR(E30=0,F30=0),1,NETWORKDAYS(E30,F30,Feriados!$A$3:$A$100)*8)</f>
        <v>1032</v>
      </c>
      <c r="M30" s="107">
        <f ca="1">IF($N$3&lt;E30,0,IF($N$3&gt;=F30,L30,NETWORKDAYS(E30,$N$3,Feriados!$A$3:$A$100)*8))</f>
        <v>880</v>
      </c>
      <c r="N30" s="107">
        <f t="shared" si="19"/>
        <v>1032</v>
      </c>
      <c r="O30" s="179" t="s">
        <v>210</v>
      </c>
      <c r="P30" s="96"/>
      <c r="Q30" s="97"/>
    </row>
    <row r="31" spans="1:17" s="62" customFormat="1" ht="110.25">
      <c r="A31" s="94"/>
      <c r="B31" s="95"/>
      <c r="C31" s="104" t="s">
        <v>202</v>
      </c>
      <c r="D31" s="159" t="s">
        <v>102</v>
      </c>
      <c r="E31" s="103">
        <v>43677</v>
      </c>
      <c r="F31" s="109">
        <v>43861</v>
      </c>
      <c r="G31" s="117" t="s">
        <v>123</v>
      </c>
      <c r="H31" s="105">
        <f t="shared" si="15"/>
        <v>4</v>
      </c>
      <c r="I31" s="105">
        <f t="shared" si="16"/>
        <v>4</v>
      </c>
      <c r="J31" s="106">
        <f t="shared" si="17"/>
        <v>1</v>
      </c>
      <c r="K31" s="106">
        <f t="shared" ca="1" si="18"/>
        <v>0.8527131782945736</v>
      </c>
      <c r="L31" s="107">
        <f>IF(OR(E31=0,F31=0),1,NETWORKDAYS(E31,F31,Feriados!$A$3:$A$100)*8)</f>
        <v>1032</v>
      </c>
      <c r="M31" s="107">
        <f ca="1">IF($N$3&lt;E31,0,IF($N$3&gt;=F31,L31,NETWORKDAYS(E31,$N$3,Feriados!$A$3:$A$100)*8))</f>
        <v>880</v>
      </c>
      <c r="N31" s="107">
        <f t="shared" si="19"/>
        <v>1032</v>
      </c>
      <c r="O31" s="179" t="s">
        <v>222</v>
      </c>
      <c r="P31" s="96"/>
      <c r="Q31" s="97"/>
    </row>
    <row r="32" spans="1:17" s="62" customFormat="1" ht="94.5">
      <c r="A32" s="94"/>
      <c r="B32" s="95"/>
      <c r="C32" s="104" t="s">
        <v>203</v>
      </c>
      <c r="D32" s="159" t="s">
        <v>103</v>
      </c>
      <c r="E32" s="103">
        <v>43677</v>
      </c>
      <c r="F32" s="109">
        <v>43861</v>
      </c>
      <c r="G32" s="117" t="s">
        <v>50</v>
      </c>
      <c r="H32" s="105">
        <f t="shared" si="15"/>
        <v>3</v>
      </c>
      <c r="I32" s="105">
        <f t="shared" si="16"/>
        <v>3</v>
      </c>
      <c r="J32" s="106">
        <f t="shared" ca="1" si="17"/>
        <v>0.77596899224806204</v>
      </c>
      <c r="K32" s="106">
        <f t="shared" ca="1" si="18"/>
        <v>0.8527131782945736</v>
      </c>
      <c r="L32" s="107">
        <f>IF(OR(E32=0,F32=0),1,NETWORKDAYS(E32,F32,Feriados!$A$3:$A$100)*8)</f>
        <v>1032</v>
      </c>
      <c r="M32" s="107">
        <f ca="1">IF($N$3&lt;E32,0,IF($N$3&gt;=F32,L32,NETWORKDAYS(E32,$N$3,Feriados!$A$3:$A$100)*8))</f>
        <v>880</v>
      </c>
      <c r="N32" s="107">
        <f t="shared" ca="1" si="19"/>
        <v>800.80000000000007</v>
      </c>
      <c r="O32" s="179" t="s">
        <v>215</v>
      </c>
      <c r="P32" s="96"/>
      <c r="Q32" s="97"/>
    </row>
    <row r="33" spans="1:43" s="62" customFormat="1" ht="63">
      <c r="A33" s="94"/>
      <c r="B33" s="95"/>
      <c r="C33" s="104" t="s">
        <v>144</v>
      </c>
      <c r="D33" s="159" t="s">
        <v>104</v>
      </c>
      <c r="E33" s="103">
        <v>43677</v>
      </c>
      <c r="F33" s="109">
        <v>43921</v>
      </c>
      <c r="G33" s="117" t="s">
        <v>50</v>
      </c>
      <c r="H33" s="105">
        <f t="shared" si="15"/>
        <v>3</v>
      </c>
      <c r="I33" s="105">
        <f t="shared" si="16"/>
        <v>3</v>
      </c>
      <c r="J33" s="106">
        <f t="shared" ca="1" si="17"/>
        <v>0.58538011695906433</v>
      </c>
      <c r="K33" s="106">
        <f t="shared" ca="1" si="18"/>
        <v>0.64327485380116955</v>
      </c>
      <c r="L33" s="107">
        <f>IF(OR(E33=0,F33=0),1,NETWORKDAYS(E33,F33,Feriados!$A$3:$A$100)*8)</f>
        <v>1368</v>
      </c>
      <c r="M33" s="107">
        <f ca="1">IF($N$3&lt;E33,0,IF($N$3&gt;=F33,L33,NETWORKDAYS(E33,$N$3,Feriados!$A$3:$A$100)*8))</f>
        <v>880</v>
      </c>
      <c r="N33" s="107">
        <f t="shared" ca="1" si="19"/>
        <v>800.8</v>
      </c>
      <c r="O33" s="179" t="s">
        <v>216</v>
      </c>
      <c r="P33" s="96"/>
      <c r="Q33" s="97"/>
    </row>
    <row r="34" spans="1:43" s="62" customFormat="1" ht="63">
      <c r="A34" s="94"/>
      <c r="B34" s="95"/>
      <c r="C34" s="104" t="s">
        <v>151</v>
      </c>
      <c r="D34" s="159" t="s">
        <v>105</v>
      </c>
      <c r="E34" s="103">
        <v>43677</v>
      </c>
      <c r="F34" s="109">
        <v>44043</v>
      </c>
      <c r="G34" s="117" t="s">
        <v>50</v>
      </c>
      <c r="H34" s="105">
        <f t="shared" ref="H34:H41" si="20">I34</f>
        <v>3</v>
      </c>
      <c r="I34" s="105">
        <f t="shared" ref="I34:I41" si="21">IF(G34="PREOCUPANTE",1,IF(G34="ATENÇÃO",2,IF(G34="ADEQUADO",3,IF(G34="CONCLUÍDO",4,""))))</f>
        <v>3</v>
      </c>
      <c r="J34" s="106">
        <f t="shared" ref="J34:J41" ca="1" si="22">IF(G34="CONCLUÍDO",1,IF(G34="ADEQUADO",0.91*K34,IF(G34="ATENÇÃO",0.6*K34,IF(G34="PREOCUPANTE",0.5*K34))))</f>
        <v>0.38949416342412452</v>
      </c>
      <c r="K34" s="106">
        <f t="shared" ref="K34:K41" ca="1" si="23">IF(OR(D34="",D34="não há"),"-",IFERROR(M34/L34,IF(F34&lt;=TODAY(),1,0)))</f>
        <v>0.42801556420233461</v>
      </c>
      <c r="L34" s="107">
        <f>IF(OR(E34=0,F34=0),1,NETWORKDAYS(E34,F34,Feriados!$A$3:$A$100)*8)</f>
        <v>2056</v>
      </c>
      <c r="M34" s="107">
        <f ca="1">IF($N$3&lt;E34,0,IF($N$3&gt;=F34,L34,NETWORKDAYS(E34,$N$3,Feriados!$A$3:$A$100)*8))</f>
        <v>880</v>
      </c>
      <c r="N34" s="107">
        <f t="shared" ref="N34:N41" ca="1" si="24">J34*L34</f>
        <v>800.8</v>
      </c>
      <c r="O34" s="179" t="s">
        <v>217</v>
      </c>
      <c r="P34" s="96"/>
      <c r="Q34" s="97"/>
    </row>
    <row r="35" spans="1:43" s="62" customFormat="1" ht="83.25" customHeight="1">
      <c r="A35" s="94"/>
      <c r="B35" s="95"/>
      <c r="C35" s="104" t="s">
        <v>179</v>
      </c>
      <c r="D35" s="159" t="s">
        <v>106</v>
      </c>
      <c r="E35" s="103">
        <v>43677</v>
      </c>
      <c r="F35" s="109">
        <v>44043</v>
      </c>
      <c r="G35" s="117" t="s">
        <v>50</v>
      </c>
      <c r="H35" s="105">
        <f t="shared" si="20"/>
        <v>3</v>
      </c>
      <c r="I35" s="105">
        <f t="shared" si="21"/>
        <v>3</v>
      </c>
      <c r="J35" s="106">
        <f t="shared" ca="1" si="22"/>
        <v>0.38949416342412452</v>
      </c>
      <c r="K35" s="106">
        <f t="shared" ca="1" si="23"/>
        <v>0.42801556420233461</v>
      </c>
      <c r="L35" s="107">
        <f>IF(OR(E35=0,F35=0),1,NETWORKDAYS(E35,F35,Feriados!$A$3:$A$100)*8)</f>
        <v>2056</v>
      </c>
      <c r="M35" s="107">
        <f ca="1">IF($N$3&lt;E35,0,IF($N$3&gt;=F35,L35,NETWORKDAYS(E35,$N$3,Feriados!$A$3:$A$100)*8))</f>
        <v>880</v>
      </c>
      <c r="N35" s="107">
        <f t="shared" ca="1" si="24"/>
        <v>800.8</v>
      </c>
      <c r="O35" s="179" t="s">
        <v>218</v>
      </c>
      <c r="P35" s="96"/>
      <c r="Q35" s="97"/>
    </row>
    <row r="36" spans="1:43" s="62" customFormat="1" ht="63">
      <c r="A36" s="94"/>
      <c r="B36" s="95"/>
      <c r="C36" s="104" t="s">
        <v>204</v>
      </c>
      <c r="D36" s="159" t="s">
        <v>107</v>
      </c>
      <c r="E36" s="103">
        <v>43677</v>
      </c>
      <c r="F36" s="109">
        <v>44043</v>
      </c>
      <c r="G36" s="117" t="s">
        <v>50</v>
      </c>
      <c r="H36" s="105">
        <f t="shared" si="20"/>
        <v>3</v>
      </c>
      <c r="I36" s="105">
        <f t="shared" si="21"/>
        <v>3</v>
      </c>
      <c r="J36" s="106">
        <f t="shared" ca="1" si="22"/>
        <v>0.38949416342412452</v>
      </c>
      <c r="K36" s="106">
        <f t="shared" ca="1" si="23"/>
        <v>0.42801556420233461</v>
      </c>
      <c r="L36" s="107">
        <f>IF(OR(E36=0,F36=0),1,NETWORKDAYS(E36,F36,Feriados!$A$3:$A$100)*8)</f>
        <v>2056</v>
      </c>
      <c r="M36" s="107">
        <f ca="1">IF($N$3&lt;E36,0,IF($N$3&gt;=F36,L36,NETWORKDAYS(E36,$N$3,Feriados!$A$3:$A$100)*8))</f>
        <v>880</v>
      </c>
      <c r="N36" s="107">
        <f t="shared" ca="1" si="24"/>
        <v>800.8</v>
      </c>
      <c r="O36" s="179" t="s">
        <v>219</v>
      </c>
      <c r="P36" s="96"/>
      <c r="Q36" s="97"/>
    </row>
    <row r="37" spans="1:43" s="62" customFormat="1" ht="63">
      <c r="A37" s="94"/>
      <c r="B37" s="95"/>
      <c r="C37" s="104" t="s">
        <v>205</v>
      </c>
      <c r="D37" s="159" t="s">
        <v>108</v>
      </c>
      <c r="E37" s="103">
        <v>43677</v>
      </c>
      <c r="F37" s="109">
        <v>44043</v>
      </c>
      <c r="G37" s="117" t="s">
        <v>50</v>
      </c>
      <c r="H37" s="105">
        <f t="shared" si="20"/>
        <v>3</v>
      </c>
      <c r="I37" s="105">
        <f t="shared" si="21"/>
        <v>3</v>
      </c>
      <c r="J37" s="106">
        <f t="shared" ca="1" si="22"/>
        <v>0.38949416342412452</v>
      </c>
      <c r="K37" s="106">
        <f t="shared" ca="1" si="23"/>
        <v>0.42801556420233461</v>
      </c>
      <c r="L37" s="107">
        <f>IF(OR(E37=0,F37=0),1,NETWORKDAYS(E37,F37,Feriados!$A$3:$A$100)*8)</f>
        <v>2056</v>
      </c>
      <c r="M37" s="107">
        <f ca="1">IF($N$3&lt;E37,0,IF($N$3&gt;=F37,L37,NETWORKDAYS(E37,$N$3,Feriados!$A$3:$A$100)*8))</f>
        <v>880</v>
      </c>
      <c r="N37" s="107">
        <f t="shared" ca="1" si="24"/>
        <v>800.8</v>
      </c>
      <c r="O37" s="179" t="s">
        <v>220</v>
      </c>
      <c r="P37" s="96"/>
      <c r="Q37" s="97"/>
    </row>
    <row r="38" spans="1:43" s="62" customFormat="1" ht="94.5">
      <c r="A38" s="94"/>
      <c r="B38" s="95"/>
      <c r="C38" s="104" t="s">
        <v>182</v>
      </c>
      <c r="D38" s="159" t="s">
        <v>109</v>
      </c>
      <c r="E38" s="103">
        <v>43677</v>
      </c>
      <c r="F38" s="109">
        <v>44043</v>
      </c>
      <c r="G38" s="117" t="s">
        <v>50</v>
      </c>
      <c r="H38" s="105">
        <f t="shared" si="20"/>
        <v>3</v>
      </c>
      <c r="I38" s="105">
        <f t="shared" si="21"/>
        <v>3</v>
      </c>
      <c r="J38" s="106">
        <f t="shared" ca="1" si="22"/>
        <v>0.38949416342412452</v>
      </c>
      <c r="K38" s="106">
        <f t="shared" ca="1" si="23"/>
        <v>0.42801556420233461</v>
      </c>
      <c r="L38" s="107">
        <f>IF(OR(E38=0,F38=0),1,NETWORKDAYS(E38,F38,Feriados!$A$3:$A$100)*8)</f>
        <v>2056</v>
      </c>
      <c r="M38" s="107">
        <f ca="1">IF($N$3&lt;E38,0,IF($N$3&gt;=F38,L38,NETWORKDAYS(E38,$N$3,Feriados!$A$3:$A$100)*8))</f>
        <v>880</v>
      </c>
      <c r="N38" s="107">
        <f t="shared" ca="1" si="24"/>
        <v>800.8</v>
      </c>
      <c r="O38" s="179" t="s">
        <v>221</v>
      </c>
      <c r="P38" s="96"/>
      <c r="Q38" s="97"/>
    </row>
    <row r="39" spans="1:43" s="62" customFormat="1" ht="110.25">
      <c r="A39" s="94"/>
      <c r="B39" s="95"/>
      <c r="C39" s="104" t="s">
        <v>206</v>
      </c>
      <c r="D39" s="159" t="s">
        <v>110</v>
      </c>
      <c r="E39" s="103">
        <v>43677</v>
      </c>
      <c r="F39" s="109">
        <v>44043</v>
      </c>
      <c r="G39" s="117" t="s">
        <v>50</v>
      </c>
      <c r="H39" s="105">
        <f t="shared" si="20"/>
        <v>3</v>
      </c>
      <c r="I39" s="105">
        <f t="shared" si="21"/>
        <v>3</v>
      </c>
      <c r="J39" s="106">
        <f t="shared" ca="1" si="22"/>
        <v>0.38949416342412452</v>
      </c>
      <c r="K39" s="106">
        <f t="shared" ca="1" si="23"/>
        <v>0.42801556420233461</v>
      </c>
      <c r="L39" s="107">
        <f>IF(OR(E39=0,F39=0),1,NETWORKDAYS(E39,F39,Feriados!$A$3:$A$100)*8)</f>
        <v>2056</v>
      </c>
      <c r="M39" s="107">
        <f ca="1">IF($N$3&lt;E39,0,IF($N$3&gt;=F39,L39,NETWORKDAYS(E39,$N$3,Feriados!$A$3:$A$100)*8))</f>
        <v>880</v>
      </c>
      <c r="N39" s="107">
        <f t="shared" ca="1" si="24"/>
        <v>800.8</v>
      </c>
      <c r="O39" s="179" t="s">
        <v>226</v>
      </c>
      <c r="P39" s="96"/>
      <c r="Q39" s="97"/>
    </row>
    <row r="40" spans="1:43" s="62" customFormat="1" ht="94.5">
      <c r="A40" s="94"/>
      <c r="B40" s="95"/>
      <c r="C40" s="104" t="s">
        <v>207</v>
      </c>
      <c r="D40" s="159" t="s">
        <v>111</v>
      </c>
      <c r="E40" s="103">
        <v>43677</v>
      </c>
      <c r="F40" s="109">
        <v>44043</v>
      </c>
      <c r="G40" s="117" t="s">
        <v>50</v>
      </c>
      <c r="H40" s="105">
        <f t="shared" si="20"/>
        <v>3</v>
      </c>
      <c r="I40" s="105">
        <f t="shared" si="21"/>
        <v>3</v>
      </c>
      <c r="J40" s="106">
        <f t="shared" ca="1" si="22"/>
        <v>0.38949416342412452</v>
      </c>
      <c r="K40" s="106">
        <f t="shared" ca="1" si="23"/>
        <v>0.42801556420233461</v>
      </c>
      <c r="L40" s="107">
        <f>IF(OR(E40=0,F40=0),1,NETWORKDAYS(E40,F40,Feriados!$A$3:$A$100)*8)</f>
        <v>2056</v>
      </c>
      <c r="M40" s="107">
        <f ca="1">IF($N$3&lt;E40,0,IF($N$3&gt;=F40,L40,NETWORKDAYS(E40,$N$3,Feriados!$A$3:$A$100)*8))</f>
        <v>880</v>
      </c>
      <c r="N40" s="107">
        <f t="shared" ca="1" si="24"/>
        <v>800.8</v>
      </c>
      <c r="O40" s="179" t="s">
        <v>223</v>
      </c>
      <c r="P40" s="96"/>
      <c r="Q40" s="97"/>
    </row>
    <row r="41" spans="1:43" s="62" customFormat="1" ht="63">
      <c r="A41" s="94"/>
      <c r="B41" s="95"/>
      <c r="C41" s="104" t="s">
        <v>208</v>
      </c>
      <c r="D41" s="159" t="s">
        <v>112</v>
      </c>
      <c r="E41" s="103">
        <v>43677</v>
      </c>
      <c r="F41" s="109">
        <v>44043</v>
      </c>
      <c r="G41" s="117" t="s">
        <v>50</v>
      </c>
      <c r="H41" s="105">
        <f t="shared" si="20"/>
        <v>3</v>
      </c>
      <c r="I41" s="105">
        <f t="shared" si="21"/>
        <v>3</v>
      </c>
      <c r="J41" s="106">
        <f t="shared" ca="1" si="22"/>
        <v>0.38949416342412452</v>
      </c>
      <c r="K41" s="106">
        <f t="shared" ca="1" si="23"/>
        <v>0.42801556420233461</v>
      </c>
      <c r="L41" s="107">
        <f>IF(OR(E41=0,F41=0),1,NETWORKDAYS(E41,F41,Feriados!$A$3:$A$100)*8)</f>
        <v>2056</v>
      </c>
      <c r="M41" s="107">
        <f ca="1">IF($N$3&lt;E41,0,IF($N$3&gt;=F41,L41,NETWORKDAYS(E41,$N$3,Feriados!$A$3:$A$100)*8))</f>
        <v>880</v>
      </c>
      <c r="N41" s="107">
        <f t="shared" ca="1" si="24"/>
        <v>800.8</v>
      </c>
      <c r="O41" s="179" t="s">
        <v>227</v>
      </c>
      <c r="P41" s="96"/>
      <c r="Q41" s="97"/>
    </row>
    <row r="42" spans="1:43" s="62" customFormat="1" ht="94.5">
      <c r="A42" s="94"/>
      <c r="B42" s="95"/>
      <c r="C42" s="104" t="s">
        <v>209</v>
      </c>
      <c r="D42" s="159" t="s">
        <v>113</v>
      </c>
      <c r="E42" s="103">
        <v>43677</v>
      </c>
      <c r="F42" s="109">
        <v>44408</v>
      </c>
      <c r="G42" s="117" t="s">
        <v>50</v>
      </c>
      <c r="H42" s="105">
        <f t="shared" ref="H42" si="25">I42</f>
        <v>3</v>
      </c>
      <c r="I42" s="105">
        <f t="shared" ref="I42" si="26">IF(G42="PREOCUPANTE",1,IF(G42="ATENÇÃO",2,IF(G42="ADEQUADO",3,IF(G42="CONCLUÍDO",4,""))))</f>
        <v>3</v>
      </c>
      <c r="J42" s="106">
        <f t="shared" ref="J42" ca="1" si="27">IF(G42="CONCLUÍDO",1,IF(G42="ADEQUADO",0.91*K42,IF(G42="ATENÇÃO",0.6*K42,IF(G42="PREOCUPANTE",0.5*K42))))</f>
        <v>0.19550781250000002</v>
      </c>
      <c r="K42" s="106">
        <f t="shared" ref="K42" ca="1" si="28">IF(OR(D42="",D42="não há"),"-",IFERROR(M42/L42,IF(F42&lt;=TODAY(),1,0)))</f>
        <v>0.21484375</v>
      </c>
      <c r="L42" s="107">
        <f>IF(OR(E42=0,F42=0),1,NETWORKDAYS(E42,F42,Feriados!$A$3:$A$100)*8)</f>
        <v>4096</v>
      </c>
      <c r="M42" s="107">
        <f ca="1">IF($N$3&lt;E42,0,IF($N$3&gt;=F42,L42,NETWORKDAYS(E42,$N$3,Feriados!$A$3:$A$100)*8))</f>
        <v>880</v>
      </c>
      <c r="N42" s="107">
        <f t="shared" ref="N42" ca="1" si="29">J42*L42</f>
        <v>800.80000000000007</v>
      </c>
      <c r="O42" s="179" t="s">
        <v>235</v>
      </c>
      <c r="P42" s="96"/>
      <c r="Q42" s="97"/>
    </row>
    <row r="43" spans="1:43" s="30" customFormat="1" ht="7.5" customHeight="1" thickBot="1">
      <c r="A43" s="36"/>
      <c r="B43" s="37"/>
      <c r="C43" s="88"/>
      <c r="D43" s="89"/>
      <c r="E43" s="89"/>
      <c r="F43" s="89"/>
      <c r="G43" s="89"/>
      <c r="H43" s="38"/>
      <c r="I43" s="38"/>
      <c r="J43" s="38"/>
      <c r="K43" s="38"/>
      <c r="L43" s="38"/>
      <c r="M43" s="38"/>
      <c r="N43" s="38"/>
      <c r="O43" s="39"/>
      <c r="P43" s="40"/>
      <c r="Q43" s="36"/>
      <c r="R43" s="62"/>
      <c r="S43" s="62"/>
      <c r="T43" s="62"/>
      <c r="U43" s="62"/>
      <c r="V43" s="62"/>
      <c r="W43" s="62"/>
      <c r="AQ43" s="62"/>
    </row>
    <row r="44" spans="1:43" ht="15" customHeight="1">
      <c r="A44" s="13"/>
      <c r="B44" s="13"/>
      <c r="C44" s="81"/>
      <c r="D44" s="81"/>
      <c r="E44" s="81"/>
      <c r="F44" s="81"/>
      <c r="G44" s="81"/>
      <c r="H44" s="13"/>
      <c r="I44" s="13"/>
      <c r="J44" s="13"/>
      <c r="K44" s="13"/>
      <c r="L44" s="13"/>
      <c r="M44" s="13"/>
      <c r="N44" s="13"/>
      <c r="O44" s="13"/>
      <c r="P44" s="36"/>
      <c r="Q44" s="36"/>
    </row>
    <row r="45" spans="1:43" ht="15" customHeight="1">
      <c r="A45" s="13"/>
      <c r="B45" s="13"/>
      <c r="C45" s="81"/>
      <c r="D45" s="81"/>
      <c r="E45" s="81"/>
      <c r="F45" s="81"/>
      <c r="G45" s="65"/>
      <c r="H45" s="13"/>
      <c r="I45" s="13"/>
      <c r="J45" s="13"/>
      <c r="K45" s="13"/>
      <c r="L45" s="13"/>
      <c r="M45" s="13"/>
      <c r="N45" s="13"/>
      <c r="O45" s="13"/>
      <c r="P45" s="36"/>
      <c r="Q45" s="36"/>
    </row>
    <row r="46" spans="1:43" ht="15" customHeight="1">
      <c r="A46" s="13"/>
      <c r="B46" s="13"/>
      <c r="C46" s="81"/>
      <c r="D46" s="81"/>
      <c r="E46" s="81"/>
      <c r="F46" s="81"/>
      <c r="G46" s="65"/>
      <c r="H46" s="13"/>
      <c r="I46" s="13"/>
      <c r="J46" s="13"/>
      <c r="K46" s="13"/>
      <c r="L46" s="13"/>
      <c r="M46" s="13"/>
      <c r="N46" s="13"/>
      <c r="O46" s="13"/>
      <c r="P46" s="36"/>
      <c r="Q46" s="36"/>
    </row>
    <row r="47" spans="1:43" ht="15" customHeight="1">
      <c r="A47" s="13"/>
      <c r="B47" s="13"/>
      <c r="C47" s="90"/>
      <c r="D47" s="81"/>
      <c r="E47" s="81"/>
      <c r="F47" s="81"/>
      <c r="G47" s="65"/>
      <c r="H47" s="13"/>
      <c r="I47" s="13"/>
      <c r="J47" s="13"/>
      <c r="K47" s="13"/>
      <c r="L47" s="13"/>
      <c r="M47" s="13"/>
      <c r="N47" s="13"/>
      <c r="O47" s="13"/>
      <c r="P47" s="36"/>
      <c r="Q47" s="36"/>
    </row>
    <row r="48" spans="1:43" ht="15" customHeight="1">
      <c r="C48" s="90"/>
      <c r="D48" s="81"/>
      <c r="E48" s="81"/>
      <c r="F48" s="81"/>
      <c r="G48" s="44"/>
      <c r="N48" s="42"/>
      <c r="P48" s="41"/>
      <c r="Q48" s="41"/>
    </row>
    <row r="49" spans="3:17" ht="15" customHeight="1">
      <c r="C49" s="90"/>
      <c r="D49" s="8"/>
      <c r="J49" s="43"/>
      <c r="P49" s="13"/>
    </row>
    <row r="50" spans="3:17" ht="15" customHeight="1">
      <c r="C50" s="91"/>
      <c r="D50" s="42"/>
      <c r="J50" s="43"/>
      <c r="P50" s="13"/>
    </row>
    <row r="51" spans="3:17" ht="15" customHeight="1">
      <c r="C51" s="92"/>
      <c r="D51" s="42"/>
      <c r="P51" s="13"/>
    </row>
    <row r="52" spans="3:17" ht="15" customHeight="1">
      <c r="C52" s="92"/>
      <c r="D52" s="42"/>
      <c r="N52" s="42"/>
      <c r="P52" s="41"/>
      <c r="Q52" s="41"/>
    </row>
    <row r="53" spans="3:17" ht="15" customHeight="1">
      <c r="C53" s="92"/>
      <c r="D53" s="42"/>
      <c r="J53" s="43"/>
      <c r="P53" s="13"/>
    </row>
    <row r="54" spans="3:17">
      <c r="G54" s="44"/>
      <c r="P54" s="13"/>
    </row>
    <row r="55" spans="3:17">
      <c r="G55" s="44"/>
      <c r="P55" s="13"/>
    </row>
    <row r="56" spans="3:17">
      <c r="G56" s="44"/>
    </row>
    <row r="57" spans="3:17">
      <c r="G57" s="44"/>
    </row>
    <row r="58" spans="3:17">
      <c r="G58" s="44"/>
    </row>
    <row r="59" spans="3:17">
      <c r="G59" s="44"/>
    </row>
    <row r="60" spans="3:17">
      <c r="G60" s="44"/>
    </row>
    <row r="61" spans="3:17">
      <c r="G61" s="44"/>
    </row>
    <row r="62" spans="3:17">
      <c r="G62" s="44"/>
    </row>
    <row r="63" spans="3:17">
      <c r="G63" s="44"/>
    </row>
    <row r="64" spans="3:17">
      <c r="G64" s="44"/>
    </row>
    <row r="65" spans="7:7">
      <c r="G65" s="44"/>
    </row>
    <row r="66" spans="7:7">
      <c r="G66" s="44"/>
    </row>
    <row r="67" spans="7:7">
      <c r="G67" s="44"/>
    </row>
    <row r="68" spans="7:7">
      <c r="G68" s="44"/>
    </row>
    <row r="69" spans="7:7">
      <c r="G69" s="44"/>
    </row>
    <row r="70" spans="7:7">
      <c r="G70" s="44"/>
    </row>
    <row r="71" spans="7:7">
      <c r="G71" s="44"/>
    </row>
    <row r="72" spans="7:7">
      <c r="G72" s="44"/>
    </row>
    <row r="73" spans="7:7">
      <c r="G73" s="44"/>
    </row>
    <row r="74" spans="7:7">
      <c r="G74" s="44"/>
    </row>
    <row r="75" spans="7:7">
      <c r="G75" s="44"/>
    </row>
    <row r="76" spans="7:7">
      <c r="G76" s="44"/>
    </row>
    <row r="77" spans="7:7">
      <c r="G77" s="44"/>
    </row>
    <row r="78" spans="7:7">
      <c r="G78" s="44"/>
    </row>
    <row r="79" spans="7:7">
      <c r="G79" s="44"/>
    </row>
    <row r="80" spans="7:7">
      <c r="G80" s="44"/>
    </row>
    <row r="81" spans="7:7">
      <c r="G81" s="44"/>
    </row>
    <row r="82" spans="7:7">
      <c r="G82" s="44"/>
    </row>
    <row r="83" spans="7:7">
      <c r="G83" s="44"/>
    </row>
    <row r="84" spans="7:7">
      <c r="G84" s="44"/>
    </row>
    <row r="85" spans="7:7">
      <c r="G85" s="44"/>
    </row>
    <row r="86" spans="7:7">
      <c r="G86" s="44"/>
    </row>
    <row r="87" spans="7:7">
      <c r="G87" s="44"/>
    </row>
    <row r="88" spans="7:7">
      <c r="G88" s="44"/>
    </row>
    <row r="89" spans="7:7">
      <c r="G89" s="44"/>
    </row>
    <row r="90" spans="7:7">
      <c r="G90" s="44"/>
    </row>
    <row r="91" spans="7:7">
      <c r="G91" s="44"/>
    </row>
    <row r="92" spans="7:7">
      <c r="G92" s="44"/>
    </row>
    <row r="93" spans="7:7">
      <c r="G93" s="44"/>
    </row>
    <row r="94" spans="7:7">
      <c r="G94" s="44"/>
    </row>
    <row r="95" spans="7:7">
      <c r="G95" s="44"/>
    </row>
    <row r="96" spans="7:7">
      <c r="G96" s="44"/>
    </row>
    <row r="97" spans="7:7">
      <c r="G97" s="44"/>
    </row>
    <row r="98" spans="7:7">
      <c r="G98" s="44"/>
    </row>
    <row r="99" spans="7:7">
      <c r="G99" s="44"/>
    </row>
    <row r="100" spans="7:7">
      <c r="G100" s="44"/>
    </row>
    <row r="101" spans="7:7">
      <c r="G101" s="44"/>
    </row>
    <row r="102" spans="7:7">
      <c r="G102" s="44"/>
    </row>
    <row r="103" spans="7:7">
      <c r="G103" s="44"/>
    </row>
    <row r="104" spans="7:7">
      <c r="G104" s="44"/>
    </row>
    <row r="105" spans="7:7">
      <c r="G105" s="44"/>
    </row>
    <row r="106" spans="7:7">
      <c r="G106" s="44"/>
    </row>
    <row r="107" spans="7:7">
      <c r="G107" s="44"/>
    </row>
    <row r="108" spans="7:7">
      <c r="G108" s="44"/>
    </row>
    <row r="109" spans="7:7">
      <c r="G109" s="44"/>
    </row>
    <row r="110" spans="7:7">
      <c r="G110" s="44"/>
    </row>
    <row r="111" spans="7:7">
      <c r="G111" s="44"/>
    </row>
    <row r="112" spans="7:7">
      <c r="G112" s="44"/>
    </row>
    <row r="113" spans="7:7">
      <c r="G113" s="44"/>
    </row>
    <row r="114" spans="7:7">
      <c r="G114" s="44"/>
    </row>
    <row r="115" spans="7:7">
      <c r="G115" s="44"/>
    </row>
    <row r="116" spans="7:7">
      <c r="G116" s="44"/>
    </row>
    <row r="117" spans="7:7">
      <c r="G117" s="44"/>
    </row>
    <row r="118" spans="7:7">
      <c r="G118" s="44"/>
    </row>
    <row r="119" spans="7:7">
      <c r="G119" s="44"/>
    </row>
    <row r="120" spans="7:7">
      <c r="G120" s="44"/>
    </row>
    <row r="121" spans="7:7">
      <c r="G121" s="44"/>
    </row>
    <row r="122" spans="7:7">
      <c r="G122" s="44"/>
    </row>
    <row r="123" spans="7:7">
      <c r="G123" s="44"/>
    </row>
    <row r="124" spans="7:7">
      <c r="G124" s="44"/>
    </row>
    <row r="125" spans="7:7">
      <c r="G125" s="44"/>
    </row>
    <row r="126" spans="7:7">
      <c r="G126" s="44"/>
    </row>
    <row r="127" spans="7:7">
      <c r="G127" s="44"/>
    </row>
    <row r="128" spans="7:7">
      <c r="G128" s="44"/>
    </row>
    <row r="129" spans="7:7">
      <c r="G129" s="44"/>
    </row>
    <row r="130" spans="7:7">
      <c r="G130" s="44"/>
    </row>
    <row r="131" spans="7:7">
      <c r="G131" s="44"/>
    </row>
    <row r="132" spans="7:7">
      <c r="G132" s="44"/>
    </row>
    <row r="133" spans="7:7">
      <c r="G133" s="44"/>
    </row>
    <row r="134" spans="7:7">
      <c r="G134" s="44"/>
    </row>
    <row r="135" spans="7:7">
      <c r="G135" s="44"/>
    </row>
    <row r="136" spans="7:7">
      <c r="G136" s="44"/>
    </row>
    <row r="137" spans="7:7">
      <c r="G137" s="44"/>
    </row>
    <row r="138" spans="7:7">
      <c r="G138" s="44"/>
    </row>
    <row r="139" spans="7:7">
      <c r="G139" s="44"/>
    </row>
    <row r="140" spans="7:7">
      <c r="G140" s="44"/>
    </row>
    <row r="141" spans="7:7">
      <c r="G141" s="44"/>
    </row>
    <row r="142" spans="7:7">
      <c r="G142" s="44"/>
    </row>
    <row r="143" spans="7:7">
      <c r="G143" s="44"/>
    </row>
    <row r="144" spans="7:7">
      <c r="G144" s="44"/>
    </row>
    <row r="145" spans="7:7">
      <c r="G145" s="44"/>
    </row>
    <row r="146" spans="7:7">
      <c r="G146" s="44"/>
    </row>
    <row r="147" spans="7:7">
      <c r="G147" s="44"/>
    </row>
    <row r="148" spans="7:7">
      <c r="G148" s="44"/>
    </row>
    <row r="149" spans="7:7">
      <c r="G149" s="44"/>
    </row>
    <row r="150" spans="7:7">
      <c r="G150" s="44"/>
    </row>
    <row r="151" spans="7:7">
      <c r="G151" s="44"/>
    </row>
    <row r="152" spans="7:7">
      <c r="G152" s="44"/>
    </row>
    <row r="153" spans="7:7">
      <c r="G153" s="44"/>
    </row>
    <row r="154" spans="7:7">
      <c r="G154" s="44"/>
    </row>
    <row r="155" spans="7:7">
      <c r="G155" s="44"/>
    </row>
    <row r="156" spans="7:7">
      <c r="G156" s="44"/>
    </row>
    <row r="157" spans="7:7">
      <c r="G157" s="44"/>
    </row>
    <row r="158" spans="7:7">
      <c r="G158" s="44"/>
    </row>
    <row r="159" spans="7:7">
      <c r="G159" s="44"/>
    </row>
    <row r="160" spans="7:7">
      <c r="G160" s="44"/>
    </row>
    <row r="161" spans="7:7">
      <c r="G161" s="44"/>
    </row>
    <row r="162" spans="7:7">
      <c r="G162" s="44"/>
    </row>
    <row r="163" spans="7:7">
      <c r="G163" s="44"/>
    </row>
    <row r="164" spans="7:7">
      <c r="G164" s="44"/>
    </row>
    <row r="165" spans="7:7">
      <c r="G165" s="44"/>
    </row>
    <row r="166" spans="7:7">
      <c r="G166" s="44"/>
    </row>
    <row r="167" spans="7:7">
      <c r="G167" s="44"/>
    </row>
    <row r="168" spans="7:7">
      <c r="G168" s="44"/>
    </row>
    <row r="169" spans="7:7">
      <c r="G169" s="44"/>
    </row>
    <row r="170" spans="7:7">
      <c r="G170" s="44"/>
    </row>
    <row r="171" spans="7:7">
      <c r="G171" s="44"/>
    </row>
    <row r="172" spans="7:7">
      <c r="G172" s="44"/>
    </row>
    <row r="173" spans="7:7">
      <c r="G173" s="44"/>
    </row>
    <row r="174" spans="7:7">
      <c r="G174" s="44"/>
    </row>
    <row r="175" spans="7:7">
      <c r="G175" s="44"/>
    </row>
    <row r="176" spans="7:7">
      <c r="G176" s="44"/>
    </row>
    <row r="177" spans="7:7">
      <c r="G177" s="44"/>
    </row>
    <row r="178" spans="7:7">
      <c r="G178" s="44"/>
    </row>
    <row r="179" spans="7:7">
      <c r="G179" s="44"/>
    </row>
    <row r="180" spans="7:7">
      <c r="G180" s="44"/>
    </row>
    <row r="181" spans="7:7">
      <c r="G181" s="44"/>
    </row>
    <row r="182" spans="7:7">
      <c r="G182" s="44"/>
    </row>
    <row r="183" spans="7:7">
      <c r="G183" s="44"/>
    </row>
    <row r="184" spans="7:7">
      <c r="G184" s="44"/>
    </row>
    <row r="185" spans="7:7">
      <c r="G185" s="44"/>
    </row>
    <row r="186" spans="7:7">
      <c r="G186" s="44"/>
    </row>
    <row r="187" spans="7:7">
      <c r="G187" s="44"/>
    </row>
    <row r="188" spans="7:7">
      <c r="G188" s="44"/>
    </row>
    <row r="189" spans="7:7">
      <c r="G189" s="44"/>
    </row>
    <row r="190" spans="7:7">
      <c r="G190" s="44"/>
    </row>
    <row r="191" spans="7:7">
      <c r="G191" s="44"/>
    </row>
    <row r="192" spans="7:7">
      <c r="G192" s="44"/>
    </row>
    <row r="193" spans="7:7">
      <c r="G193" s="44"/>
    </row>
    <row r="194" spans="7:7">
      <c r="G194" s="44"/>
    </row>
    <row r="195" spans="7:7">
      <c r="G195" s="44"/>
    </row>
    <row r="196" spans="7:7">
      <c r="G196" s="44"/>
    </row>
    <row r="197" spans="7:7">
      <c r="G197" s="44"/>
    </row>
    <row r="198" spans="7:7">
      <c r="G198" s="44"/>
    </row>
    <row r="199" spans="7:7">
      <c r="G199" s="44"/>
    </row>
    <row r="200" spans="7:7">
      <c r="G200" s="44"/>
    </row>
    <row r="201" spans="7:7">
      <c r="G201" s="44"/>
    </row>
    <row r="202" spans="7:7">
      <c r="G202" s="44"/>
    </row>
    <row r="203" spans="7:7">
      <c r="G203" s="44"/>
    </row>
    <row r="204" spans="7:7">
      <c r="G204" s="44"/>
    </row>
    <row r="205" spans="7:7">
      <c r="G205" s="44"/>
    </row>
    <row r="206" spans="7:7">
      <c r="G206" s="44"/>
    </row>
    <row r="207" spans="7:7">
      <c r="G207" s="44"/>
    </row>
    <row r="208" spans="7:7">
      <c r="G208" s="44"/>
    </row>
    <row r="209" spans="7:7">
      <c r="G209" s="44"/>
    </row>
    <row r="210" spans="7:7">
      <c r="G210" s="44"/>
    </row>
    <row r="211" spans="7:7">
      <c r="G211" s="44"/>
    </row>
    <row r="212" spans="7:7">
      <c r="G212" s="44"/>
    </row>
    <row r="213" spans="7:7">
      <c r="G213" s="44"/>
    </row>
    <row r="214" spans="7:7">
      <c r="G214" s="44"/>
    </row>
    <row r="215" spans="7:7">
      <c r="G215" s="44"/>
    </row>
    <row r="216" spans="7:7">
      <c r="G216" s="44"/>
    </row>
    <row r="217" spans="7:7">
      <c r="G217" s="44"/>
    </row>
    <row r="218" spans="7:7">
      <c r="G218" s="44"/>
    </row>
    <row r="219" spans="7:7">
      <c r="G219" s="44"/>
    </row>
    <row r="220" spans="7:7">
      <c r="G220" s="44"/>
    </row>
    <row r="221" spans="7:7">
      <c r="G221" s="44"/>
    </row>
    <row r="222" spans="7:7">
      <c r="G222" s="44"/>
    </row>
    <row r="223" spans="7:7">
      <c r="G223" s="44"/>
    </row>
    <row r="224" spans="7:7">
      <c r="G224" s="44"/>
    </row>
    <row r="225" spans="7:7">
      <c r="G225" s="44"/>
    </row>
    <row r="226" spans="7:7">
      <c r="G226" s="44"/>
    </row>
    <row r="227" spans="7:7">
      <c r="G227" s="44"/>
    </row>
    <row r="228" spans="7:7">
      <c r="G228" s="44"/>
    </row>
    <row r="229" spans="7:7">
      <c r="G229" s="44"/>
    </row>
    <row r="230" spans="7:7">
      <c r="G230" s="44"/>
    </row>
    <row r="231" spans="7:7">
      <c r="G231" s="44"/>
    </row>
    <row r="232" spans="7:7">
      <c r="G232" s="44"/>
    </row>
    <row r="233" spans="7:7">
      <c r="G233" s="44"/>
    </row>
    <row r="234" spans="7:7">
      <c r="G234" s="44"/>
    </row>
    <row r="235" spans="7:7">
      <c r="G235" s="44"/>
    </row>
    <row r="236" spans="7:7">
      <c r="G236" s="44"/>
    </row>
    <row r="237" spans="7:7">
      <c r="G237" s="44"/>
    </row>
    <row r="238" spans="7:7">
      <c r="G238" s="44"/>
    </row>
    <row r="239" spans="7:7">
      <c r="G239" s="44"/>
    </row>
    <row r="240" spans="7:7">
      <c r="G240" s="44"/>
    </row>
    <row r="241" spans="7:7">
      <c r="G241" s="44"/>
    </row>
    <row r="242" spans="7:7">
      <c r="G242" s="44"/>
    </row>
    <row r="243" spans="7:7">
      <c r="G243" s="44"/>
    </row>
    <row r="244" spans="7:7">
      <c r="G244" s="44"/>
    </row>
    <row r="245" spans="7:7">
      <c r="G245" s="44"/>
    </row>
    <row r="246" spans="7:7">
      <c r="G246" s="44"/>
    </row>
    <row r="247" spans="7:7">
      <c r="G247" s="44"/>
    </row>
    <row r="248" spans="7:7">
      <c r="G248" s="44"/>
    </row>
    <row r="249" spans="7:7">
      <c r="G249" s="44"/>
    </row>
    <row r="250" spans="7:7">
      <c r="G250" s="44"/>
    </row>
    <row r="251" spans="7:7">
      <c r="G251" s="44"/>
    </row>
    <row r="252" spans="7:7">
      <c r="G252" s="44"/>
    </row>
    <row r="253" spans="7:7">
      <c r="G253" s="44"/>
    </row>
    <row r="254" spans="7:7">
      <c r="G254" s="44"/>
    </row>
    <row r="255" spans="7:7">
      <c r="G255" s="44"/>
    </row>
    <row r="256" spans="7:7">
      <c r="G256" s="44"/>
    </row>
    <row r="257" spans="7:7">
      <c r="G257" s="44"/>
    </row>
    <row r="258" spans="7:7">
      <c r="G258" s="44"/>
    </row>
    <row r="259" spans="7:7">
      <c r="G259" s="44"/>
    </row>
    <row r="260" spans="7:7">
      <c r="G260" s="44"/>
    </row>
    <row r="261" spans="7:7">
      <c r="G261" s="44"/>
    </row>
    <row r="262" spans="7:7">
      <c r="G262" s="44"/>
    </row>
    <row r="263" spans="7:7">
      <c r="G263" s="44"/>
    </row>
    <row r="264" spans="7:7">
      <c r="G264" s="44"/>
    </row>
    <row r="265" spans="7:7">
      <c r="G265" s="44"/>
    </row>
    <row r="266" spans="7:7">
      <c r="G266" s="44"/>
    </row>
    <row r="267" spans="7:7">
      <c r="G267" s="44"/>
    </row>
    <row r="268" spans="7:7">
      <c r="G268" s="44"/>
    </row>
    <row r="269" spans="7:7">
      <c r="G269" s="44"/>
    </row>
    <row r="270" spans="7:7">
      <c r="G270" s="44"/>
    </row>
    <row r="271" spans="7:7">
      <c r="G271" s="44"/>
    </row>
    <row r="272" spans="7:7">
      <c r="G272" s="44"/>
    </row>
    <row r="273" spans="7:7">
      <c r="G273" s="44"/>
    </row>
    <row r="274" spans="7:7">
      <c r="G274" s="44"/>
    </row>
    <row r="275" spans="7:7">
      <c r="G275" s="44"/>
    </row>
    <row r="276" spans="7:7">
      <c r="G276" s="44"/>
    </row>
    <row r="277" spans="7:7">
      <c r="G277" s="44"/>
    </row>
    <row r="278" spans="7:7">
      <c r="G278" s="44"/>
    </row>
    <row r="279" spans="7:7">
      <c r="G279" s="44"/>
    </row>
    <row r="280" spans="7:7">
      <c r="G280" s="44"/>
    </row>
    <row r="281" spans="7:7">
      <c r="G281" s="44"/>
    </row>
    <row r="282" spans="7:7">
      <c r="G282" s="44"/>
    </row>
    <row r="283" spans="7:7">
      <c r="G283" s="44"/>
    </row>
    <row r="284" spans="7:7">
      <c r="G284" s="44"/>
    </row>
    <row r="285" spans="7:7">
      <c r="G285" s="44"/>
    </row>
    <row r="286" spans="7:7">
      <c r="G286" s="44"/>
    </row>
    <row r="287" spans="7:7">
      <c r="G287" s="44"/>
    </row>
    <row r="288" spans="7:7">
      <c r="G288" s="44"/>
    </row>
    <row r="289" spans="7:7">
      <c r="G289" s="44"/>
    </row>
    <row r="290" spans="7:7">
      <c r="G290" s="44"/>
    </row>
    <row r="291" spans="7:7">
      <c r="G291" s="44"/>
    </row>
    <row r="292" spans="7:7">
      <c r="G292" s="44"/>
    </row>
    <row r="293" spans="7:7">
      <c r="G293" s="44"/>
    </row>
    <row r="294" spans="7:7">
      <c r="G294" s="44"/>
    </row>
    <row r="295" spans="7:7">
      <c r="G295" s="44"/>
    </row>
    <row r="296" spans="7:7">
      <c r="G296" s="44"/>
    </row>
    <row r="297" spans="7:7">
      <c r="G297" s="44"/>
    </row>
    <row r="298" spans="7:7">
      <c r="G298" s="44"/>
    </row>
    <row r="299" spans="7:7">
      <c r="G299" s="44"/>
    </row>
    <row r="300" spans="7:7">
      <c r="G300" s="44"/>
    </row>
    <row r="301" spans="7:7">
      <c r="G301" s="44"/>
    </row>
    <row r="302" spans="7:7">
      <c r="G302" s="44"/>
    </row>
    <row r="303" spans="7:7">
      <c r="G303" s="44"/>
    </row>
    <row r="304" spans="7:7">
      <c r="G304" s="44"/>
    </row>
    <row r="305" spans="7:7">
      <c r="G305" s="44"/>
    </row>
    <row r="306" spans="7:7">
      <c r="G306" s="44"/>
    </row>
    <row r="307" spans="7:7">
      <c r="G307" s="44"/>
    </row>
    <row r="308" spans="7:7">
      <c r="G308" s="44"/>
    </row>
    <row r="309" spans="7:7">
      <c r="G309" s="44"/>
    </row>
    <row r="310" spans="7:7">
      <c r="G310" s="44"/>
    </row>
    <row r="311" spans="7:7">
      <c r="G311" s="44"/>
    </row>
    <row r="312" spans="7:7">
      <c r="G312" s="44"/>
    </row>
    <row r="313" spans="7:7">
      <c r="G313" s="44"/>
    </row>
    <row r="314" spans="7:7">
      <c r="G314" s="44"/>
    </row>
    <row r="315" spans="7:7">
      <c r="G315" s="44"/>
    </row>
    <row r="316" spans="7:7">
      <c r="G316" s="44"/>
    </row>
    <row r="317" spans="7:7">
      <c r="G317" s="44"/>
    </row>
    <row r="318" spans="7:7">
      <c r="G318" s="44"/>
    </row>
    <row r="319" spans="7:7">
      <c r="G319" s="44"/>
    </row>
    <row r="320" spans="7:7">
      <c r="G320" s="44"/>
    </row>
    <row r="321" spans="7:7">
      <c r="G321" s="44"/>
    </row>
    <row r="322" spans="7:7">
      <c r="G322" s="44"/>
    </row>
    <row r="323" spans="7:7">
      <c r="G323" s="44"/>
    </row>
    <row r="324" spans="7:7">
      <c r="G324" s="44"/>
    </row>
    <row r="325" spans="7:7">
      <c r="G325" s="44"/>
    </row>
    <row r="326" spans="7:7">
      <c r="G326" s="44"/>
    </row>
    <row r="327" spans="7:7">
      <c r="G327" s="44"/>
    </row>
    <row r="328" spans="7:7">
      <c r="G328" s="44"/>
    </row>
    <row r="329" spans="7:7">
      <c r="G329" s="44"/>
    </row>
    <row r="330" spans="7:7">
      <c r="G330" s="44"/>
    </row>
    <row r="331" spans="7:7">
      <c r="G331" s="44"/>
    </row>
    <row r="332" spans="7:7">
      <c r="G332" s="44"/>
    </row>
    <row r="333" spans="7:7">
      <c r="G333" s="44"/>
    </row>
    <row r="334" spans="7:7">
      <c r="G334" s="44"/>
    </row>
    <row r="335" spans="7:7">
      <c r="G335" s="44"/>
    </row>
    <row r="336" spans="7:7">
      <c r="G336" s="44"/>
    </row>
    <row r="337" spans="7:7">
      <c r="G337" s="44"/>
    </row>
    <row r="338" spans="7:7">
      <c r="G338" s="44"/>
    </row>
    <row r="339" spans="7:7">
      <c r="G339" s="44"/>
    </row>
    <row r="340" spans="7:7">
      <c r="G340" s="44"/>
    </row>
    <row r="341" spans="7:7">
      <c r="G341" s="44"/>
    </row>
    <row r="342" spans="7:7">
      <c r="G342" s="44"/>
    </row>
    <row r="343" spans="7:7">
      <c r="G343" s="44"/>
    </row>
    <row r="344" spans="7:7">
      <c r="G344" s="44"/>
    </row>
    <row r="345" spans="7:7">
      <c r="G345" s="44"/>
    </row>
    <row r="346" spans="7:7">
      <c r="G346" s="44"/>
    </row>
    <row r="347" spans="7:7">
      <c r="G347" s="44"/>
    </row>
    <row r="348" spans="7:7">
      <c r="G348" s="44"/>
    </row>
    <row r="349" spans="7:7">
      <c r="G349" s="44"/>
    </row>
    <row r="350" spans="7:7">
      <c r="G350" s="44"/>
    </row>
    <row r="351" spans="7:7">
      <c r="G351" s="44"/>
    </row>
    <row r="352" spans="7:7">
      <c r="G352" s="44"/>
    </row>
    <row r="353" spans="7:7">
      <c r="G353" s="44"/>
    </row>
    <row r="354" spans="7:7">
      <c r="G354" s="44"/>
    </row>
    <row r="355" spans="7:7">
      <c r="G355" s="44"/>
    </row>
    <row r="356" spans="7:7">
      <c r="G356" s="44"/>
    </row>
    <row r="357" spans="7:7">
      <c r="G357" s="44"/>
    </row>
    <row r="358" spans="7:7">
      <c r="G358" s="44"/>
    </row>
    <row r="359" spans="7:7">
      <c r="G359" s="44"/>
    </row>
    <row r="360" spans="7:7">
      <c r="G360" s="44"/>
    </row>
    <row r="361" spans="7:7">
      <c r="G361" s="44"/>
    </row>
    <row r="362" spans="7:7">
      <c r="G362" s="44"/>
    </row>
    <row r="363" spans="7:7">
      <c r="G363" s="44"/>
    </row>
    <row r="364" spans="7:7">
      <c r="G364" s="44"/>
    </row>
    <row r="365" spans="7:7">
      <c r="G365" s="44"/>
    </row>
    <row r="366" spans="7:7">
      <c r="G366" s="44"/>
    </row>
    <row r="367" spans="7:7">
      <c r="G367" s="44"/>
    </row>
    <row r="368" spans="7:7">
      <c r="G368" s="44"/>
    </row>
    <row r="369" spans="7:7">
      <c r="G369" s="44"/>
    </row>
    <row r="370" spans="7:7">
      <c r="G370" s="44"/>
    </row>
    <row r="371" spans="7:7">
      <c r="G371" s="44"/>
    </row>
    <row r="372" spans="7:7">
      <c r="G372" s="44"/>
    </row>
    <row r="373" spans="7:7">
      <c r="G373" s="44"/>
    </row>
    <row r="374" spans="7:7">
      <c r="G374" s="44"/>
    </row>
    <row r="375" spans="7:7">
      <c r="G375" s="44"/>
    </row>
    <row r="376" spans="7:7">
      <c r="G376" s="44"/>
    </row>
    <row r="377" spans="7:7">
      <c r="G377" s="44"/>
    </row>
    <row r="378" spans="7:7">
      <c r="G378" s="44"/>
    </row>
    <row r="379" spans="7:7">
      <c r="G379" s="44"/>
    </row>
    <row r="380" spans="7:7">
      <c r="G380" s="44"/>
    </row>
    <row r="381" spans="7:7">
      <c r="G381" s="44"/>
    </row>
    <row r="382" spans="7:7">
      <c r="G382" s="44"/>
    </row>
    <row r="383" spans="7:7">
      <c r="G383" s="44"/>
    </row>
    <row r="384" spans="7:7">
      <c r="G384" s="44"/>
    </row>
    <row r="385" spans="7:7">
      <c r="G385" s="44"/>
    </row>
    <row r="386" spans="7:7">
      <c r="G386" s="44"/>
    </row>
    <row r="387" spans="7:7">
      <c r="G387" s="44"/>
    </row>
    <row r="388" spans="7:7">
      <c r="G388" s="44"/>
    </row>
    <row r="389" spans="7:7">
      <c r="G389" s="44"/>
    </row>
    <row r="390" spans="7:7">
      <c r="G390" s="44"/>
    </row>
    <row r="391" spans="7:7">
      <c r="G391" s="44"/>
    </row>
    <row r="392" spans="7:7">
      <c r="G392" s="44"/>
    </row>
    <row r="393" spans="7:7">
      <c r="G393" s="44"/>
    </row>
    <row r="394" spans="7:7">
      <c r="G394" s="44"/>
    </row>
    <row r="395" spans="7:7">
      <c r="G395" s="44"/>
    </row>
    <row r="396" spans="7:7">
      <c r="G396" s="44"/>
    </row>
    <row r="397" spans="7:7">
      <c r="G397" s="44"/>
    </row>
    <row r="398" spans="7:7">
      <c r="G398" s="44"/>
    </row>
    <row r="399" spans="7:7">
      <c r="G399" s="44"/>
    </row>
    <row r="400" spans="7:7">
      <c r="G400" s="44"/>
    </row>
    <row r="401" spans="7:7">
      <c r="G401" s="44"/>
    </row>
    <row r="402" spans="7:7">
      <c r="G402" s="44"/>
    </row>
    <row r="403" spans="7:7">
      <c r="G403" s="44"/>
    </row>
    <row r="404" spans="7:7">
      <c r="G404" s="44"/>
    </row>
    <row r="405" spans="7:7">
      <c r="G405" s="44"/>
    </row>
    <row r="406" spans="7:7">
      <c r="G406" s="44"/>
    </row>
    <row r="407" spans="7:7">
      <c r="G407" s="44"/>
    </row>
    <row r="408" spans="7:7">
      <c r="G408" s="44"/>
    </row>
    <row r="409" spans="7:7">
      <c r="G409" s="44"/>
    </row>
    <row r="410" spans="7:7">
      <c r="G410" s="44"/>
    </row>
    <row r="411" spans="7:7">
      <c r="G411" s="44"/>
    </row>
    <row r="412" spans="7:7">
      <c r="G412" s="44"/>
    </row>
    <row r="413" spans="7:7">
      <c r="G413" s="44"/>
    </row>
    <row r="414" spans="7:7">
      <c r="G414" s="44"/>
    </row>
    <row r="415" spans="7:7">
      <c r="G415" s="44"/>
    </row>
    <row r="416" spans="7:7">
      <c r="G416" s="44"/>
    </row>
    <row r="417" spans="7:7">
      <c r="G417" s="44"/>
    </row>
    <row r="418" spans="7:7">
      <c r="G418" s="44"/>
    </row>
    <row r="419" spans="7:7">
      <c r="G419" s="44"/>
    </row>
    <row r="420" spans="7:7">
      <c r="G420" s="44"/>
    </row>
    <row r="421" spans="7:7">
      <c r="G421" s="44"/>
    </row>
    <row r="422" spans="7:7">
      <c r="G422" s="44"/>
    </row>
    <row r="423" spans="7:7">
      <c r="G423" s="44"/>
    </row>
    <row r="424" spans="7:7">
      <c r="G424" s="44"/>
    </row>
    <row r="425" spans="7:7">
      <c r="G425" s="44"/>
    </row>
    <row r="426" spans="7:7">
      <c r="G426" s="44"/>
    </row>
    <row r="427" spans="7:7">
      <c r="G427" s="44"/>
    </row>
    <row r="428" spans="7:7">
      <c r="G428" s="44"/>
    </row>
    <row r="429" spans="7:7">
      <c r="G429" s="44"/>
    </row>
    <row r="430" spans="7:7">
      <c r="G430" s="44"/>
    </row>
    <row r="431" spans="7:7">
      <c r="G431" s="44"/>
    </row>
    <row r="432" spans="7:7">
      <c r="G432" s="44"/>
    </row>
    <row r="433" spans="7:7">
      <c r="G433" s="44"/>
    </row>
    <row r="434" spans="7:7">
      <c r="G434" s="44"/>
    </row>
    <row r="435" spans="7:7">
      <c r="G435" s="44"/>
    </row>
    <row r="436" spans="7:7">
      <c r="G436" s="44"/>
    </row>
    <row r="437" spans="7:7">
      <c r="G437" s="44"/>
    </row>
    <row r="438" spans="7:7">
      <c r="G438" s="44"/>
    </row>
    <row r="439" spans="7:7">
      <c r="G439" s="44"/>
    </row>
    <row r="440" spans="7:7">
      <c r="G440" s="44"/>
    </row>
    <row r="441" spans="7:7">
      <c r="G441" s="44"/>
    </row>
    <row r="442" spans="7:7">
      <c r="G442" s="44"/>
    </row>
    <row r="443" spans="7:7">
      <c r="G443" s="44"/>
    </row>
    <row r="444" spans="7:7">
      <c r="G444" s="44"/>
    </row>
    <row r="445" spans="7:7">
      <c r="G445" s="44"/>
    </row>
    <row r="446" spans="7:7">
      <c r="G446" s="44"/>
    </row>
    <row r="447" spans="7:7">
      <c r="G447" s="44"/>
    </row>
    <row r="448" spans="7:7">
      <c r="G448" s="44"/>
    </row>
    <row r="449" spans="7:7">
      <c r="G449" s="44"/>
    </row>
    <row r="450" spans="7:7">
      <c r="G450" s="44"/>
    </row>
    <row r="451" spans="7:7">
      <c r="G451" s="44"/>
    </row>
    <row r="452" spans="7:7">
      <c r="G452" s="44"/>
    </row>
    <row r="453" spans="7:7">
      <c r="G453" s="44"/>
    </row>
    <row r="454" spans="7:7">
      <c r="G454" s="44"/>
    </row>
    <row r="455" spans="7:7">
      <c r="G455" s="44"/>
    </row>
    <row r="456" spans="7:7">
      <c r="G456" s="44"/>
    </row>
    <row r="457" spans="7:7">
      <c r="G457" s="44"/>
    </row>
    <row r="458" spans="7:7">
      <c r="G458" s="44"/>
    </row>
    <row r="459" spans="7:7">
      <c r="G459" s="44"/>
    </row>
    <row r="460" spans="7:7">
      <c r="G460" s="44"/>
    </row>
    <row r="461" spans="7:7">
      <c r="G461" s="44"/>
    </row>
    <row r="462" spans="7:7">
      <c r="G462" s="44"/>
    </row>
    <row r="463" spans="7:7">
      <c r="G463" s="44"/>
    </row>
    <row r="464" spans="7:7">
      <c r="G464" s="44"/>
    </row>
    <row r="465" spans="7:7">
      <c r="G465" s="44"/>
    </row>
    <row r="466" spans="7:7">
      <c r="G466" s="44"/>
    </row>
    <row r="467" spans="7:7">
      <c r="G467" s="44"/>
    </row>
    <row r="468" spans="7:7">
      <c r="G468" s="44"/>
    </row>
    <row r="469" spans="7:7">
      <c r="G469" s="44"/>
    </row>
    <row r="470" spans="7:7">
      <c r="G470" s="44"/>
    </row>
    <row r="471" spans="7:7">
      <c r="G471" s="44"/>
    </row>
    <row r="472" spans="7:7">
      <c r="G472" s="44"/>
    </row>
    <row r="473" spans="7:7">
      <c r="G473" s="44"/>
    </row>
    <row r="474" spans="7:7">
      <c r="G474" s="44"/>
    </row>
    <row r="475" spans="7:7">
      <c r="G475" s="44"/>
    </row>
    <row r="476" spans="7:7">
      <c r="G476" s="44"/>
    </row>
    <row r="477" spans="7:7">
      <c r="G477" s="44"/>
    </row>
    <row r="478" spans="7:7">
      <c r="G478" s="44"/>
    </row>
    <row r="479" spans="7:7">
      <c r="G479" s="44"/>
    </row>
    <row r="480" spans="7:7">
      <c r="G480" s="44"/>
    </row>
    <row r="481" spans="7:7">
      <c r="G481" s="44"/>
    </row>
    <row r="482" spans="7:7">
      <c r="G482" s="44"/>
    </row>
    <row r="483" spans="7:7">
      <c r="G483" s="44"/>
    </row>
    <row r="484" spans="7:7">
      <c r="G484" s="44"/>
    </row>
    <row r="485" spans="7:7">
      <c r="G485" s="44"/>
    </row>
    <row r="486" spans="7:7">
      <c r="G486" s="44"/>
    </row>
    <row r="487" spans="7:7">
      <c r="G487" s="44"/>
    </row>
    <row r="488" spans="7:7">
      <c r="G488" s="44"/>
    </row>
    <row r="489" spans="7:7">
      <c r="G489" s="44"/>
    </row>
    <row r="490" spans="7:7">
      <c r="G490" s="44"/>
    </row>
    <row r="491" spans="7:7">
      <c r="G491" s="44"/>
    </row>
    <row r="492" spans="7:7">
      <c r="G492" s="44"/>
    </row>
    <row r="493" spans="7:7">
      <c r="G493" s="44"/>
    </row>
    <row r="494" spans="7:7">
      <c r="G494" s="44"/>
    </row>
    <row r="495" spans="7:7">
      <c r="G495" s="44"/>
    </row>
    <row r="496" spans="7:7">
      <c r="G496" s="44"/>
    </row>
    <row r="497" spans="7:7">
      <c r="G497" s="44"/>
    </row>
    <row r="498" spans="7:7">
      <c r="G498" s="44"/>
    </row>
    <row r="499" spans="7:7">
      <c r="G499" s="44"/>
    </row>
    <row r="500" spans="7:7">
      <c r="G500" s="44"/>
    </row>
    <row r="501" spans="7:7">
      <c r="G501" s="44"/>
    </row>
    <row r="502" spans="7:7">
      <c r="G502" s="44"/>
    </row>
    <row r="503" spans="7:7">
      <c r="G503" s="44"/>
    </row>
    <row r="504" spans="7:7">
      <c r="G504" s="44"/>
    </row>
    <row r="505" spans="7:7">
      <c r="G505" s="44"/>
    </row>
    <row r="506" spans="7:7">
      <c r="G506" s="44"/>
    </row>
    <row r="507" spans="7:7">
      <c r="G507" s="44"/>
    </row>
    <row r="508" spans="7:7">
      <c r="G508" s="44"/>
    </row>
    <row r="509" spans="7:7">
      <c r="G509" s="44"/>
    </row>
    <row r="510" spans="7:7">
      <c r="G510" s="44"/>
    </row>
    <row r="511" spans="7:7">
      <c r="G511" s="44"/>
    </row>
    <row r="512" spans="7:7">
      <c r="G512" s="44"/>
    </row>
    <row r="513" spans="7:7">
      <c r="G513" s="44"/>
    </row>
    <row r="514" spans="7:7">
      <c r="G514" s="44"/>
    </row>
    <row r="515" spans="7:7">
      <c r="G515" s="44"/>
    </row>
    <row r="516" spans="7:7">
      <c r="G516" s="44"/>
    </row>
    <row r="517" spans="7:7">
      <c r="G517" s="44"/>
    </row>
    <row r="518" spans="7:7">
      <c r="G518" s="44"/>
    </row>
    <row r="519" spans="7:7">
      <c r="G519" s="44"/>
    </row>
    <row r="520" spans="7:7">
      <c r="G520" s="44"/>
    </row>
    <row r="521" spans="7:7">
      <c r="G521" s="44"/>
    </row>
    <row r="522" spans="7:7">
      <c r="G522" s="44"/>
    </row>
    <row r="523" spans="7:7">
      <c r="G523" s="44"/>
    </row>
    <row r="524" spans="7:7">
      <c r="G524" s="44"/>
    </row>
    <row r="525" spans="7:7">
      <c r="G525" s="44"/>
    </row>
    <row r="526" spans="7:7">
      <c r="G526" s="44"/>
    </row>
    <row r="527" spans="7:7">
      <c r="G527" s="44"/>
    </row>
    <row r="528" spans="7:7">
      <c r="G528" s="44"/>
    </row>
    <row r="529" spans="7:7">
      <c r="G529" s="44"/>
    </row>
    <row r="530" spans="7:7">
      <c r="G530" s="44"/>
    </row>
    <row r="531" spans="7:7">
      <c r="G531" s="44"/>
    </row>
    <row r="532" spans="7:7">
      <c r="G532" s="44"/>
    </row>
    <row r="533" spans="7:7">
      <c r="G533" s="44"/>
    </row>
    <row r="534" spans="7:7">
      <c r="G534" s="44"/>
    </row>
    <row r="535" spans="7:7">
      <c r="G535" s="44"/>
    </row>
    <row r="536" spans="7:7">
      <c r="G536" s="44"/>
    </row>
    <row r="537" spans="7:7">
      <c r="G537" s="44"/>
    </row>
    <row r="538" spans="7:7">
      <c r="G538" s="44"/>
    </row>
    <row r="539" spans="7:7">
      <c r="G539" s="44"/>
    </row>
    <row r="540" spans="7:7">
      <c r="G540" s="44"/>
    </row>
    <row r="541" spans="7:7">
      <c r="G541" s="44"/>
    </row>
    <row r="542" spans="7:7">
      <c r="G542" s="44"/>
    </row>
    <row r="543" spans="7:7">
      <c r="G543" s="44"/>
    </row>
    <row r="544" spans="7:7">
      <c r="G544" s="44"/>
    </row>
    <row r="545" spans="7:7">
      <c r="G545" s="44"/>
    </row>
    <row r="546" spans="7:7">
      <c r="G546" s="44"/>
    </row>
    <row r="547" spans="7:7">
      <c r="G547" s="44"/>
    </row>
    <row r="548" spans="7:7">
      <c r="G548" s="44"/>
    </row>
    <row r="549" spans="7:7">
      <c r="G549" s="44"/>
    </row>
    <row r="550" spans="7:7">
      <c r="G550" s="44"/>
    </row>
    <row r="551" spans="7:7">
      <c r="G551" s="44"/>
    </row>
    <row r="552" spans="7:7">
      <c r="G552" s="44"/>
    </row>
    <row r="553" spans="7:7">
      <c r="G553" s="44"/>
    </row>
    <row r="554" spans="7:7">
      <c r="G554" s="44"/>
    </row>
    <row r="555" spans="7:7">
      <c r="G555" s="44"/>
    </row>
    <row r="556" spans="7:7">
      <c r="G556" s="44"/>
    </row>
    <row r="557" spans="7:7">
      <c r="G557" s="44"/>
    </row>
    <row r="558" spans="7:7">
      <c r="G558" s="44"/>
    </row>
    <row r="559" spans="7:7">
      <c r="G559" s="44"/>
    </row>
    <row r="560" spans="7:7">
      <c r="G560" s="44"/>
    </row>
    <row r="561" spans="7:7">
      <c r="G561" s="44"/>
    </row>
    <row r="562" spans="7:7">
      <c r="G562" s="44"/>
    </row>
    <row r="563" spans="7:7">
      <c r="G563" s="44"/>
    </row>
    <row r="564" spans="7:7">
      <c r="G564" s="44"/>
    </row>
    <row r="565" spans="7:7">
      <c r="G565" s="44"/>
    </row>
    <row r="566" spans="7:7">
      <c r="G566" s="44"/>
    </row>
    <row r="567" spans="7:7">
      <c r="G567" s="44"/>
    </row>
    <row r="568" spans="7:7">
      <c r="G568" s="44"/>
    </row>
    <row r="569" spans="7:7">
      <c r="G569" s="44"/>
    </row>
    <row r="570" spans="7:7">
      <c r="G570" s="44"/>
    </row>
    <row r="571" spans="7:7">
      <c r="G571" s="44"/>
    </row>
    <row r="572" spans="7:7">
      <c r="G572" s="44"/>
    </row>
    <row r="573" spans="7:7">
      <c r="G573" s="44"/>
    </row>
    <row r="574" spans="7:7">
      <c r="G574" s="44"/>
    </row>
    <row r="575" spans="7:7">
      <c r="G575" s="44"/>
    </row>
    <row r="576" spans="7:7">
      <c r="G576" s="44"/>
    </row>
    <row r="577" spans="7:7">
      <c r="G577" s="44"/>
    </row>
    <row r="578" spans="7:7">
      <c r="G578" s="44"/>
    </row>
    <row r="579" spans="7:7">
      <c r="G579" s="44"/>
    </row>
    <row r="580" spans="7:7">
      <c r="G580" s="44"/>
    </row>
    <row r="581" spans="7:7">
      <c r="G581" s="44"/>
    </row>
    <row r="582" spans="7:7">
      <c r="G582" s="44"/>
    </row>
    <row r="583" spans="7:7">
      <c r="G583" s="44"/>
    </row>
    <row r="584" spans="7:7">
      <c r="G584" s="44"/>
    </row>
    <row r="585" spans="7:7">
      <c r="G585" s="44"/>
    </row>
    <row r="586" spans="7:7">
      <c r="G586" s="44"/>
    </row>
    <row r="587" spans="7:7">
      <c r="G587" s="44"/>
    </row>
    <row r="588" spans="7:7">
      <c r="G588" s="44"/>
    </row>
    <row r="589" spans="7:7">
      <c r="G589" s="44"/>
    </row>
    <row r="590" spans="7:7">
      <c r="G590" s="44"/>
    </row>
    <row r="591" spans="7:7">
      <c r="G591" s="44"/>
    </row>
    <row r="592" spans="7:7">
      <c r="G592" s="44"/>
    </row>
    <row r="593" spans="7:7">
      <c r="G593" s="44"/>
    </row>
    <row r="594" spans="7:7">
      <c r="G594" s="44"/>
    </row>
    <row r="595" spans="7:7">
      <c r="G595" s="44"/>
    </row>
    <row r="596" spans="7:7">
      <c r="G596" s="44"/>
    </row>
    <row r="597" spans="7:7">
      <c r="G597" s="44"/>
    </row>
    <row r="598" spans="7:7">
      <c r="G598" s="44"/>
    </row>
    <row r="599" spans="7:7">
      <c r="G599" s="44"/>
    </row>
    <row r="600" spans="7:7">
      <c r="G600" s="44"/>
    </row>
    <row r="601" spans="7:7">
      <c r="G601" s="44"/>
    </row>
    <row r="602" spans="7:7">
      <c r="G602" s="44"/>
    </row>
    <row r="603" spans="7:7">
      <c r="G603" s="44"/>
    </row>
    <row r="604" spans="7:7">
      <c r="G604" s="44"/>
    </row>
    <row r="605" spans="7:7">
      <c r="G605" s="44"/>
    </row>
    <row r="606" spans="7:7">
      <c r="G606" s="44"/>
    </row>
    <row r="607" spans="7:7">
      <c r="G607" s="44"/>
    </row>
    <row r="608" spans="7:7">
      <c r="G608" s="44"/>
    </row>
    <row r="609" spans="7:7">
      <c r="G609" s="44"/>
    </row>
    <row r="610" spans="7:7">
      <c r="G610" s="44"/>
    </row>
    <row r="611" spans="7:7">
      <c r="G611" s="44"/>
    </row>
    <row r="612" spans="7:7">
      <c r="G612" s="44"/>
    </row>
    <row r="613" spans="7:7">
      <c r="G613" s="44"/>
    </row>
    <row r="614" spans="7:7">
      <c r="G614" s="44"/>
    </row>
    <row r="615" spans="7:7">
      <c r="G615" s="44"/>
    </row>
    <row r="616" spans="7:7">
      <c r="G616" s="44"/>
    </row>
    <row r="617" spans="7:7">
      <c r="G617" s="44"/>
    </row>
    <row r="618" spans="7:7">
      <c r="G618" s="44"/>
    </row>
    <row r="619" spans="7:7">
      <c r="G619" s="44"/>
    </row>
    <row r="620" spans="7:7">
      <c r="G620" s="44"/>
    </row>
    <row r="621" spans="7:7">
      <c r="G621" s="44"/>
    </row>
    <row r="622" spans="7:7">
      <c r="G622" s="44"/>
    </row>
    <row r="623" spans="7:7">
      <c r="G623" s="44"/>
    </row>
    <row r="624" spans="7:7">
      <c r="G624" s="44"/>
    </row>
    <row r="625" spans="7:7">
      <c r="G625" s="44"/>
    </row>
    <row r="626" spans="7:7">
      <c r="G626" s="44"/>
    </row>
    <row r="627" spans="7:7">
      <c r="G627" s="44"/>
    </row>
    <row r="628" spans="7:7">
      <c r="G628" s="44"/>
    </row>
    <row r="629" spans="7:7">
      <c r="G629" s="44"/>
    </row>
    <row r="630" spans="7:7">
      <c r="G630" s="44"/>
    </row>
    <row r="631" spans="7:7">
      <c r="G631" s="44"/>
    </row>
    <row r="632" spans="7:7">
      <c r="G632" s="44"/>
    </row>
    <row r="633" spans="7:7">
      <c r="G633" s="44"/>
    </row>
    <row r="634" spans="7:7">
      <c r="G634" s="44"/>
    </row>
    <row r="635" spans="7:7">
      <c r="G635" s="44"/>
    </row>
    <row r="636" spans="7:7">
      <c r="G636" s="44"/>
    </row>
    <row r="637" spans="7:7">
      <c r="G637" s="44"/>
    </row>
    <row r="638" spans="7:7">
      <c r="G638" s="44"/>
    </row>
    <row r="639" spans="7:7">
      <c r="G639" s="44"/>
    </row>
    <row r="640" spans="7:7">
      <c r="G640" s="44"/>
    </row>
    <row r="641" spans="7:7">
      <c r="G641" s="44"/>
    </row>
    <row r="642" spans="7:7">
      <c r="G642" s="44"/>
    </row>
    <row r="643" spans="7:7">
      <c r="G643" s="44"/>
    </row>
    <row r="644" spans="7:7">
      <c r="G644" s="44"/>
    </row>
    <row r="645" spans="7:7">
      <c r="G645" s="44"/>
    </row>
    <row r="646" spans="7:7">
      <c r="G646" s="44"/>
    </row>
    <row r="647" spans="7:7">
      <c r="G647" s="44"/>
    </row>
    <row r="648" spans="7:7">
      <c r="G648" s="44"/>
    </row>
    <row r="649" spans="7:7">
      <c r="G649" s="44"/>
    </row>
    <row r="650" spans="7:7">
      <c r="G650" s="44"/>
    </row>
    <row r="651" spans="7:7">
      <c r="G651" s="44"/>
    </row>
    <row r="652" spans="7:7">
      <c r="G652" s="44"/>
    </row>
    <row r="653" spans="7:7">
      <c r="G653" s="44"/>
    </row>
    <row r="654" spans="7:7">
      <c r="G654" s="44"/>
    </row>
    <row r="655" spans="7:7">
      <c r="G655" s="44"/>
    </row>
    <row r="656" spans="7:7">
      <c r="G656" s="44"/>
    </row>
    <row r="657" spans="7:7">
      <c r="G657" s="44"/>
    </row>
    <row r="658" spans="7:7">
      <c r="G658" s="44"/>
    </row>
    <row r="659" spans="7:7">
      <c r="G659" s="44"/>
    </row>
    <row r="660" spans="7:7">
      <c r="G660" s="44"/>
    </row>
    <row r="661" spans="7:7">
      <c r="G661" s="44"/>
    </row>
    <row r="662" spans="7:7">
      <c r="G662" s="44"/>
    </row>
    <row r="663" spans="7:7">
      <c r="G663" s="44"/>
    </row>
    <row r="664" spans="7:7">
      <c r="G664" s="44"/>
    </row>
    <row r="665" spans="7:7">
      <c r="G665" s="44"/>
    </row>
    <row r="666" spans="7:7">
      <c r="G666" s="44"/>
    </row>
    <row r="667" spans="7:7">
      <c r="G667" s="44"/>
    </row>
    <row r="668" spans="7:7">
      <c r="G668" s="44"/>
    </row>
    <row r="669" spans="7:7">
      <c r="G669" s="44"/>
    </row>
    <row r="670" spans="7:7">
      <c r="G670" s="44"/>
    </row>
    <row r="671" spans="7:7">
      <c r="G671" s="44"/>
    </row>
    <row r="672" spans="7:7">
      <c r="G672" s="44"/>
    </row>
    <row r="673" spans="7:7">
      <c r="G673" s="44"/>
    </row>
    <row r="674" spans="7:7">
      <c r="G674" s="44"/>
    </row>
    <row r="675" spans="7:7">
      <c r="G675" s="44"/>
    </row>
    <row r="676" spans="7:7">
      <c r="G676" s="44"/>
    </row>
    <row r="677" spans="7:7">
      <c r="G677" s="44"/>
    </row>
    <row r="678" spans="7:7">
      <c r="G678" s="44"/>
    </row>
    <row r="679" spans="7:7">
      <c r="G679" s="44"/>
    </row>
    <row r="680" spans="7:7">
      <c r="G680" s="44"/>
    </row>
    <row r="681" spans="7:7">
      <c r="G681" s="44"/>
    </row>
    <row r="682" spans="7:7">
      <c r="G682" s="44"/>
    </row>
    <row r="683" spans="7:7">
      <c r="G683" s="44"/>
    </row>
    <row r="684" spans="7:7">
      <c r="G684" s="44"/>
    </row>
    <row r="685" spans="7:7">
      <c r="G685" s="44"/>
    </row>
    <row r="686" spans="7:7">
      <c r="G686" s="44"/>
    </row>
    <row r="687" spans="7:7">
      <c r="G687" s="44"/>
    </row>
    <row r="688" spans="7:7">
      <c r="G688" s="44"/>
    </row>
    <row r="689" spans="7:7">
      <c r="G689" s="44"/>
    </row>
    <row r="690" spans="7:7">
      <c r="G690" s="44"/>
    </row>
    <row r="691" spans="7:7">
      <c r="G691" s="44"/>
    </row>
    <row r="692" spans="7:7">
      <c r="G692" s="44"/>
    </row>
    <row r="693" spans="7:7">
      <c r="G693" s="44"/>
    </row>
    <row r="694" spans="7:7">
      <c r="G694" s="44"/>
    </row>
    <row r="695" spans="7:7">
      <c r="G695" s="44"/>
    </row>
    <row r="696" spans="7:7">
      <c r="G696" s="44"/>
    </row>
    <row r="697" spans="7:7">
      <c r="G697" s="44"/>
    </row>
    <row r="698" spans="7:7">
      <c r="G698" s="44"/>
    </row>
    <row r="699" spans="7:7">
      <c r="G699" s="44"/>
    </row>
    <row r="700" spans="7:7">
      <c r="G700" s="44"/>
    </row>
    <row r="701" spans="7:7">
      <c r="G701" s="44"/>
    </row>
    <row r="702" spans="7:7">
      <c r="G702" s="44"/>
    </row>
    <row r="703" spans="7:7">
      <c r="G703" s="44"/>
    </row>
    <row r="704" spans="7:7">
      <c r="G704" s="44"/>
    </row>
    <row r="705" spans="7:7">
      <c r="G705" s="44"/>
    </row>
    <row r="706" spans="7:7">
      <c r="G706" s="44"/>
    </row>
    <row r="707" spans="7:7">
      <c r="G707" s="44"/>
    </row>
    <row r="708" spans="7:7">
      <c r="G708" s="44"/>
    </row>
    <row r="709" spans="7:7">
      <c r="G709" s="44"/>
    </row>
    <row r="710" spans="7:7">
      <c r="G710" s="44"/>
    </row>
    <row r="711" spans="7:7">
      <c r="G711" s="44"/>
    </row>
    <row r="712" spans="7:7">
      <c r="G712" s="44"/>
    </row>
    <row r="713" spans="7:7">
      <c r="G713" s="44"/>
    </row>
    <row r="714" spans="7:7">
      <c r="G714" s="44"/>
    </row>
    <row r="715" spans="7:7">
      <c r="G715" s="44"/>
    </row>
    <row r="716" spans="7:7">
      <c r="G716" s="44"/>
    </row>
    <row r="717" spans="7:7">
      <c r="G717" s="44"/>
    </row>
    <row r="718" spans="7:7">
      <c r="G718" s="44"/>
    </row>
    <row r="719" spans="7:7">
      <c r="G719" s="44"/>
    </row>
    <row r="720" spans="7:7">
      <c r="G720" s="44"/>
    </row>
    <row r="721" spans="7:7">
      <c r="G721" s="44"/>
    </row>
    <row r="722" spans="7:7">
      <c r="G722" s="44"/>
    </row>
    <row r="723" spans="7:7">
      <c r="G723" s="44"/>
    </row>
    <row r="724" spans="7:7">
      <c r="G724" s="44"/>
    </row>
    <row r="725" spans="7:7">
      <c r="G725" s="44"/>
    </row>
    <row r="726" spans="7:7">
      <c r="G726" s="44"/>
    </row>
    <row r="727" spans="7:7">
      <c r="G727" s="44"/>
    </row>
    <row r="728" spans="7:7">
      <c r="G728" s="44"/>
    </row>
    <row r="729" spans="7:7">
      <c r="G729" s="44"/>
    </row>
    <row r="730" spans="7:7">
      <c r="G730" s="44"/>
    </row>
    <row r="731" spans="7:7">
      <c r="G731" s="44"/>
    </row>
    <row r="732" spans="7:7">
      <c r="G732" s="44"/>
    </row>
    <row r="733" spans="7:7">
      <c r="G733" s="44"/>
    </row>
    <row r="734" spans="7:7">
      <c r="G734" s="44"/>
    </row>
    <row r="735" spans="7:7">
      <c r="G735" s="44"/>
    </row>
    <row r="736" spans="7:7">
      <c r="G736" s="44"/>
    </row>
    <row r="737" spans="7:7">
      <c r="G737" s="44"/>
    </row>
    <row r="738" spans="7:7">
      <c r="G738" s="44"/>
    </row>
    <row r="739" spans="7:7">
      <c r="G739" s="44"/>
    </row>
    <row r="740" spans="7:7">
      <c r="G740" s="44"/>
    </row>
    <row r="741" spans="7:7">
      <c r="G741" s="44"/>
    </row>
    <row r="742" spans="7:7">
      <c r="G742" s="44"/>
    </row>
    <row r="743" spans="7:7">
      <c r="G743" s="44"/>
    </row>
    <row r="744" spans="7:7">
      <c r="G744" s="44"/>
    </row>
    <row r="745" spans="7:7">
      <c r="G745" s="44"/>
    </row>
    <row r="746" spans="7:7">
      <c r="G746" s="44"/>
    </row>
    <row r="747" spans="7:7">
      <c r="G747" s="44"/>
    </row>
    <row r="748" spans="7:7">
      <c r="G748" s="44"/>
    </row>
    <row r="749" spans="7:7">
      <c r="G749" s="44"/>
    </row>
    <row r="750" spans="7:7">
      <c r="G750" s="44"/>
    </row>
    <row r="751" spans="7:7">
      <c r="G751" s="44"/>
    </row>
    <row r="752" spans="7:7">
      <c r="G752" s="44"/>
    </row>
    <row r="753" spans="7:7">
      <c r="G753" s="44"/>
    </row>
    <row r="754" spans="7:7">
      <c r="G754" s="44"/>
    </row>
    <row r="755" spans="7:7">
      <c r="G755" s="44"/>
    </row>
    <row r="756" spans="7:7">
      <c r="G756" s="44"/>
    </row>
    <row r="757" spans="7:7">
      <c r="G757" s="44"/>
    </row>
    <row r="758" spans="7:7">
      <c r="G758" s="44"/>
    </row>
    <row r="759" spans="7:7">
      <c r="G759" s="44"/>
    </row>
    <row r="760" spans="7:7">
      <c r="G760" s="44"/>
    </row>
    <row r="761" spans="7:7">
      <c r="G761" s="44"/>
    </row>
    <row r="762" spans="7:7">
      <c r="G762" s="44"/>
    </row>
    <row r="763" spans="7:7">
      <c r="G763" s="44"/>
    </row>
    <row r="764" spans="7:7">
      <c r="G764" s="44"/>
    </row>
    <row r="765" spans="7:7">
      <c r="G765" s="44"/>
    </row>
    <row r="766" spans="7:7">
      <c r="G766" s="44"/>
    </row>
    <row r="767" spans="7:7">
      <c r="G767" s="44"/>
    </row>
    <row r="768" spans="7:7">
      <c r="G768" s="44"/>
    </row>
    <row r="769" spans="7:7">
      <c r="G769" s="44"/>
    </row>
    <row r="770" spans="7:7">
      <c r="G770" s="44"/>
    </row>
    <row r="771" spans="7:7">
      <c r="G771" s="44"/>
    </row>
    <row r="772" spans="7:7">
      <c r="G772" s="44"/>
    </row>
    <row r="773" spans="7:7">
      <c r="G773" s="44"/>
    </row>
    <row r="774" spans="7:7">
      <c r="G774" s="44"/>
    </row>
    <row r="775" spans="7:7">
      <c r="G775" s="44"/>
    </row>
    <row r="776" spans="7:7">
      <c r="G776" s="44"/>
    </row>
    <row r="777" spans="7:7">
      <c r="G777" s="44"/>
    </row>
    <row r="778" spans="7:7">
      <c r="G778" s="44"/>
    </row>
    <row r="779" spans="7:7">
      <c r="G779" s="44"/>
    </row>
    <row r="780" spans="7:7">
      <c r="G780" s="44"/>
    </row>
    <row r="781" spans="7:7">
      <c r="G781" s="44"/>
    </row>
    <row r="782" spans="7:7">
      <c r="G782" s="44"/>
    </row>
    <row r="783" spans="7:7">
      <c r="G783" s="44"/>
    </row>
    <row r="784" spans="7:7">
      <c r="G784" s="44"/>
    </row>
    <row r="785" spans="7:7">
      <c r="G785" s="44"/>
    </row>
    <row r="786" spans="7:7">
      <c r="G786" s="44"/>
    </row>
    <row r="787" spans="7:7">
      <c r="G787" s="44"/>
    </row>
    <row r="788" spans="7:7">
      <c r="G788" s="44"/>
    </row>
    <row r="789" spans="7:7">
      <c r="G789" s="44"/>
    </row>
    <row r="790" spans="7:7">
      <c r="G790" s="44"/>
    </row>
    <row r="791" spans="7:7">
      <c r="G791" s="44"/>
    </row>
    <row r="792" spans="7:7">
      <c r="G792" s="44"/>
    </row>
    <row r="793" spans="7:7">
      <c r="G793" s="44"/>
    </row>
    <row r="794" spans="7:7">
      <c r="G794" s="44"/>
    </row>
    <row r="795" spans="7:7">
      <c r="G795" s="44"/>
    </row>
    <row r="796" spans="7:7">
      <c r="G796" s="44"/>
    </row>
    <row r="797" spans="7:7">
      <c r="G797" s="44"/>
    </row>
    <row r="798" spans="7:7">
      <c r="G798" s="44"/>
    </row>
    <row r="799" spans="7:7">
      <c r="G799" s="44"/>
    </row>
    <row r="800" spans="7:7">
      <c r="G800" s="44"/>
    </row>
    <row r="801" spans="7:7">
      <c r="G801" s="44"/>
    </row>
    <row r="802" spans="7:7">
      <c r="G802" s="44"/>
    </row>
    <row r="803" spans="7:7">
      <c r="G803" s="44"/>
    </row>
    <row r="804" spans="7:7">
      <c r="G804" s="44"/>
    </row>
    <row r="805" spans="7:7">
      <c r="G805" s="44"/>
    </row>
    <row r="806" spans="7:7">
      <c r="G806" s="44"/>
    </row>
    <row r="807" spans="7:7">
      <c r="G807" s="44"/>
    </row>
    <row r="808" spans="7:7">
      <c r="G808" s="44"/>
    </row>
    <row r="809" spans="7:7">
      <c r="G809" s="44"/>
    </row>
    <row r="810" spans="7:7">
      <c r="G810" s="44"/>
    </row>
    <row r="811" spans="7:7">
      <c r="G811" s="44"/>
    </row>
    <row r="812" spans="7:7">
      <c r="G812" s="44"/>
    </row>
    <row r="813" spans="7:7">
      <c r="G813" s="44"/>
    </row>
    <row r="814" spans="7:7">
      <c r="G814" s="44"/>
    </row>
    <row r="815" spans="7:7">
      <c r="G815" s="44"/>
    </row>
    <row r="816" spans="7:7">
      <c r="G816" s="44"/>
    </row>
    <row r="817" spans="7:7">
      <c r="G817" s="44"/>
    </row>
    <row r="818" spans="7:7">
      <c r="G818" s="44"/>
    </row>
    <row r="819" spans="7:7">
      <c r="G819" s="44"/>
    </row>
    <row r="820" spans="7:7">
      <c r="G820" s="44"/>
    </row>
    <row r="821" spans="7:7">
      <c r="G821" s="44"/>
    </row>
    <row r="822" spans="7:7">
      <c r="G822" s="44"/>
    </row>
    <row r="823" spans="7:7">
      <c r="G823" s="44"/>
    </row>
    <row r="824" spans="7:7">
      <c r="G824" s="44"/>
    </row>
    <row r="825" spans="7:7">
      <c r="G825" s="44"/>
    </row>
    <row r="826" spans="7:7">
      <c r="G826" s="44"/>
    </row>
    <row r="827" spans="7:7">
      <c r="G827" s="44"/>
    </row>
    <row r="828" spans="7:7">
      <c r="G828" s="44"/>
    </row>
    <row r="829" spans="7:7">
      <c r="G829" s="44"/>
    </row>
    <row r="830" spans="7:7">
      <c r="G830" s="44"/>
    </row>
    <row r="831" spans="7:7">
      <c r="G831" s="44"/>
    </row>
    <row r="832" spans="7:7">
      <c r="G832" s="44"/>
    </row>
    <row r="833" spans="7:7">
      <c r="G833" s="44"/>
    </row>
    <row r="834" spans="7:7">
      <c r="G834" s="44"/>
    </row>
    <row r="835" spans="7:7">
      <c r="G835" s="44"/>
    </row>
    <row r="836" spans="7:7">
      <c r="G836" s="44"/>
    </row>
    <row r="837" spans="7:7">
      <c r="G837" s="44"/>
    </row>
    <row r="838" spans="7:7">
      <c r="G838" s="44"/>
    </row>
    <row r="839" spans="7:7">
      <c r="G839" s="44"/>
    </row>
    <row r="840" spans="7:7">
      <c r="G840" s="44"/>
    </row>
    <row r="841" spans="7:7">
      <c r="G841" s="44"/>
    </row>
    <row r="842" spans="7:7">
      <c r="G842" s="44"/>
    </row>
    <row r="843" spans="7:7">
      <c r="G843" s="44"/>
    </row>
    <row r="844" spans="7:7">
      <c r="G844" s="44"/>
    </row>
    <row r="845" spans="7:7">
      <c r="G845" s="44"/>
    </row>
    <row r="846" spans="7:7">
      <c r="G846" s="44"/>
    </row>
    <row r="847" spans="7:7">
      <c r="G847" s="44"/>
    </row>
    <row r="848" spans="7:7">
      <c r="G848" s="44"/>
    </row>
    <row r="849" spans="7:7">
      <c r="G849" s="44"/>
    </row>
    <row r="850" spans="7:7">
      <c r="G850" s="44"/>
    </row>
    <row r="851" spans="7:7">
      <c r="G851" s="44"/>
    </row>
    <row r="852" spans="7:7">
      <c r="G852" s="44"/>
    </row>
    <row r="853" spans="7:7">
      <c r="G853" s="44"/>
    </row>
    <row r="854" spans="7:7">
      <c r="G854" s="44"/>
    </row>
    <row r="855" spans="7:7">
      <c r="G855" s="44"/>
    </row>
    <row r="856" spans="7:7">
      <c r="G856" s="44"/>
    </row>
    <row r="857" spans="7:7">
      <c r="G857" s="44"/>
    </row>
    <row r="858" spans="7:7">
      <c r="G858" s="44"/>
    </row>
    <row r="859" spans="7:7">
      <c r="G859" s="44"/>
    </row>
    <row r="860" spans="7:7">
      <c r="G860" s="44"/>
    </row>
    <row r="861" spans="7:7">
      <c r="G861" s="44"/>
    </row>
    <row r="862" spans="7:7">
      <c r="G862" s="44"/>
    </row>
    <row r="863" spans="7:7">
      <c r="G863" s="44"/>
    </row>
    <row r="864" spans="7:7">
      <c r="G864" s="44"/>
    </row>
    <row r="865" spans="7:7">
      <c r="G865" s="44"/>
    </row>
    <row r="866" spans="7:7">
      <c r="G866" s="44"/>
    </row>
    <row r="867" spans="7:7">
      <c r="G867" s="44"/>
    </row>
    <row r="868" spans="7:7">
      <c r="G868" s="44"/>
    </row>
    <row r="869" spans="7:7">
      <c r="G869" s="44"/>
    </row>
    <row r="870" spans="7:7">
      <c r="G870" s="44"/>
    </row>
    <row r="871" spans="7:7">
      <c r="G871" s="44"/>
    </row>
    <row r="872" spans="7:7">
      <c r="G872" s="44"/>
    </row>
    <row r="873" spans="7:7">
      <c r="G873" s="44"/>
    </row>
    <row r="874" spans="7:7">
      <c r="G874" s="44"/>
    </row>
    <row r="875" spans="7:7">
      <c r="G875" s="44"/>
    </row>
    <row r="876" spans="7:7">
      <c r="G876" s="44"/>
    </row>
    <row r="877" spans="7:7">
      <c r="G877" s="44"/>
    </row>
    <row r="878" spans="7:7">
      <c r="G878" s="44"/>
    </row>
    <row r="879" spans="7:7">
      <c r="G879" s="44"/>
    </row>
    <row r="880" spans="7:7">
      <c r="G880" s="44"/>
    </row>
    <row r="881" spans="7:7">
      <c r="G881" s="44"/>
    </row>
    <row r="882" spans="7:7">
      <c r="G882" s="44"/>
    </row>
    <row r="883" spans="7:7">
      <c r="G883" s="44"/>
    </row>
    <row r="884" spans="7:7">
      <c r="G884" s="44"/>
    </row>
    <row r="885" spans="7:7">
      <c r="G885" s="44"/>
    </row>
    <row r="886" spans="7:7">
      <c r="G886" s="44"/>
    </row>
    <row r="887" spans="7:7">
      <c r="G887" s="44"/>
    </row>
    <row r="888" spans="7:7">
      <c r="G888" s="44"/>
    </row>
    <row r="889" spans="7:7">
      <c r="G889" s="44"/>
    </row>
    <row r="890" spans="7:7">
      <c r="G890" s="44"/>
    </row>
    <row r="891" spans="7:7">
      <c r="G891" s="44"/>
    </row>
    <row r="892" spans="7:7">
      <c r="G892" s="44"/>
    </row>
    <row r="893" spans="7:7">
      <c r="G893" s="44"/>
    </row>
    <row r="894" spans="7:7">
      <c r="G894" s="44"/>
    </row>
    <row r="895" spans="7:7">
      <c r="G895" s="44"/>
    </row>
    <row r="896" spans="7:7">
      <c r="G896" s="44"/>
    </row>
    <row r="897" spans="7:7">
      <c r="G897" s="44"/>
    </row>
    <row r="898" spans="7:7">
      <c r="G898" s="44"/>
    </row>
    <row r="899" spans="7:7">
      <c r="G899" s="44"/>
    </row>
    <row r="900" spans="7:7">
      <c r="G900" s="44"/>
    </row>
    <row r="901" spans="7:7">
      <c r="G901" s="44"/>
    </row>
    <row r="902" spans="7:7">
      <c r="G902" s="44"/>
    </row>
    <row r="903" spans="7:7">
      <c r="G903" s="44"/>
    </row>
    <row r="904" spans="7:7">
      <c r="G904" s="44"/>
    </row>
    <row r="905" spans="7:7">
      <c r="G905" s="44"/>
    </row>
    <row r="906" spans="7:7">
      <c r="G906" s="44"/>
    </row>
    <row r="907" spans="7:7">
      <c r="G907" s="44"/>
    </row>
    <row r="908" spans="7:7">
      <c r="G908" s="44"/>
    </row>
    <row r="909" spans="7:7">
      <c r="G909" s="44"/>
    </row>
    <row r="910" spans="7:7">
      <c r="G910" s="44"/>
    </row>
    <row r="911" spans="7:7">
      <c r="G911" s="44"/>
    </row>
    <row r="912" spans="7:7">
      <c r="G912" s="44"/>
    </row>
    <row r="913" spans="7:7">
      <c r="G913" s="44"/>
    </row>
    <row r="914" spans="7:7">
      <c r="G914" s="44"/>
    </row>
    <row r="915" spans="7:7">
      <c r="G915" s="44"/>
    </row>
    <row r="916" spans="7:7">
      <c r="G916" s="44"/>
    </row>
    <row r="917" spans="7:7">
      <c r="G917" s="44"/>
    </row>
    <row r="918" spans="7:7">
      <c r="G918" s="44"/>
    </row>
    <row r="919" spans="7:7">
      <c r="G919" s="44"/>
    </row>
    <row r="920" spans="7:7">
      <c r="G920" s="44"/>
    </row>
    <row r="921" spans="7:7">
      <c r="G921" s="44"/>
    </row>
    <row r="922" spans="7:7">
      <c r="G922" s="44"/>
    </row>
    <row r="923" spans="7:7">
      <c r="G923" s="44"/>
    </row>
    <row r="924" spans="7:7">
      <c r="G924" s="44"/>
    </row>
    <row r="925" spans="7:7">
      <c r="G925" s="44"/>
    </row>
    <row r="926" spans="7:7">
      <c r="G926" s="44"/>
    </row>
    <row r="927" spans="7:7">
      <c r="G927" s="44"/>
    </row>
    <row r="928" spans="7:7">
      <c r="G928" s="44"/>
    </row>
    <row r="929" spans="7:7">
      <c r="G929" s="44"/>
    </row>
    <row r="930" spans="7:7">
      <c r="G930" s="44"/>
    </row>
    <row r="931" spans="7:7">
      <c r="G931" s="44"/>
    </row>
    <row r="932" spans="7:7">
      <c r="G932" s="44"/>
    </row>
    <row r="933" spans="7:7">
      <c r="G933" s="44"/>
    </row>
    <row r="934" spans="7:7">
      <c r="G934" s="44"/>
    </row>
    <row r="935" spans="7:7">
      <c r="G935" s="44"/>
    </row>
    <row r="936" spans="7:7">
      <c r="G936" s="44"/>
    </row>
    <row r="937" spans="7:7">
      <c r="G937" s="44"/>
    </row>
    <row r="938" spans="7:7">
      <c r="G938" s="44"/>
    </row>
    <row r="939" spans="7:7">
      <c r="G939" s="44"/>
    </row>
    <row r="940" spans="7:7">
      <c r="G940" s="44"/>
    </row>
    <row r="941" spans="7:7">
      <c r="G941" s="44"/>
    </row>
    <row r="942" spans="7:7">
      <c r="G942" s="44"/>
    </row>
    <row r="943" spans="7:7">
      <c r="G943" s="44"/>
    </row>
    <row r="944" spans="7:7">
      <c r="G944" s="44"/>
    </row>
    <row r="945" spans="7:7">
      <c r="G945" s="44"/>
    </row>
    <row r="946" spans="7:7">
      <c r="G946" s="44"/>
    </row>
    <row r="947" spans="7:7">
      <c r="G947" s="44"/>
    </row>
    <row r="948" spans="7:7">
      <c r="G948" s="44"/>
    </row>
    <row r="949" spans="7:7">
      <c r="G949" s="44"/>
    </row>
    <row r="950" spans="7:7">
      <c r="G950" s="44"/>
    </row>
    <row r="951" spans="7:7">
      <c r="G951" s="44"/>
    </row>
    <row r="952" spans="7:7">
      <c r="G952" s="44"/>
    </row>
    <row r="953" spans="7:7">
      <c r="G953" s="44"/>
    </row>
    <row r="954" spans="7:7">
      <c r="G954" s="44"/>
    </row>
    <row r="955" spans="7:7">
      <c r="G955" s="44"/>
    </row>
    <row r="956" spans="7:7">
      <c r="G956" s="44"/>
    </row>
    <row r="957" spans="7:7">
      <c r="G957" s="44"/>
    </row>
    <row r="958" spans="7:7">
      <c r="G958" s="44"/>
    </row>
    <row r="959" spans="7:7">
      <c r="G959" s="44"/>
    </row>
    <row r="960" spans="7:7">
      <c r="G960" s="44"/>
    </row>
    <row r="961" spans="7:7">
      <c r="G961" s="44"/>
    </row>
    <row r="962" spans="7:7">
      <c r="G962" s="44"/>
    </row>
    <row r="963" spans="7:7">
      <c r="G963" s="44"/>
    </row>
    <row r="964" spans="7:7">
      <c r="G964" s="44"/>
    </row>
    <row r="965" spans="7:7">
      <c r="G965" s="44"/>
    </row>
    <row r="966" spans="7:7">
      <c r="G966" s="44"/>
    </row>
    <row r="967" spans="7:7">
      <c r="G967" s="44"/>
    </row>
    <row r="968" spans="7:7">
      <c r="G968" s="44"/>
    </row>
    <row r="969" spans="7:7">
      <c r="G969" s="44"/>
    </row>
    <row r="970" spans="7:7">
      <c r="G970" s="44"/>
    </row>
    <row r="971" spans="7:7">
      <c r="G971" s="44"/>
    </row>
    <row r="972" spans="7:7">
      <c r="G972" s="44"/>
    </row>
    <row r="973" spans="7:7">
      <c r="G973" s="44"/>
    </row>
    <row r="974" spans="7:7">
      <c r="G974" s="44"/>
    </row>
    <row r="975" spans="7:7">
      <c r="G975" s="44"/>
    </row>
    <row r="976" spans="7:7">
      <c r="G976" s="44"/>
    </row>
    <row r="977" spans="7:7">
      <c r="G977" s="44"/>
    </row>
    <row r="978" spans="7:7">
      <c r="G978" s="44"/>
    </row>
    <row r="979" spans="7:7">
      <c r="G979" s="44"/>
    </row>
    <row r="980" spans="7:7">
      <c r="G980" s="44"/>
    </row>
    <row r="981" spans="7:7">
      <c r="G981" s="44"/>
    </row>
    <row r="982" spans="7:7">
      <c r="G982" s="44"/>
    </row>
    <row r="983" spans="7:7">
      <c r="G983" s="44"/>
    </row>
    <row r="984" spans="7:7">
      <c r="G984" s="44"/>
    </row>
    <row r="985" spans="7:7">
      <c r="G985" s="44"/>
    </row>
    <row r="986" spans="7:7">
      <c r="G986" s="44"/>
    </row>
    <row r="987" spans="7:7">
      <c r="G987" s="44"/>
    </row>
    <row r="988" spans="7:7">
      <c r="G988" s="44"/>
    </row>
    <row r="989" spans="7:7">
      <c r="G989" s="44"/>
    </row>
    <row r="990" spans="7:7">
      <c r="G990" s="44"/>
    </row>
    <row r="991" spans="7:7">
      <c r="G991" s="44"/>
    </row>
    <row r="992" spans="7:7">
      <c r="G992" s="44"/>
    </row>
    <row r="993" spans="7:7">
      <c r="G993" s="44"/>
    </row>
    <row r="994" spans="7:7">
      <c r="G994" s="44"/>
    </row>
    <row r="995" spans="7:7">
      <c r="G995" s="44"/>
    </row>
    <row r="996" spans="7:7">
      <c r="G996" s="44"/>
    </row>
    <row r="997" spans="7:7">
      <c r="G997" s="44"/>
    </row>
    <row r="998" spans="7:7">
      <c r="G998" s="44"/>
    </row>
    <row r="999" spans="7:7">
      <c r="G999" s="44"/>
    </row>
    <row r="1000" spans="7:7">
      <c r="G1000" s="44"/>
    </row>
    <row r="1001" spans="7:7">
      <c r="G1001" s="44"/>
    </row>
    <row r="1002" spans="7:7">
      <c r="G1002" s="44"/>
    </row>
    <row r="1003" spans="7:7">
      <c r="G1003" s="44"/>
    </row>
    <row r="1004" spans="7:7">
      <c r="G1004" s="44"/>
    </row>
    <row r="1005" spans="7:7">
      <c r="G1005" s="44"/>
    </row>
    <row r="1006" spans="7:7">
      <c r="G1006" s="44"/>
    </row>
    <row r="1007" spans="7:7">
      <c r="G1007" s="44"/>
    </row>
    <row r="1008" spans="7:7">
      <c r="G1008" s="44"/>
    </row>
    <row r="1009" spans="7:7">
      <c r="G1009" s="44"/>
    </row>
    <row r="1010" spans="7:7">
      <c r="G1010" s="44"/>
    </row>
    <row r="1011" spans="7:7">
      <c r="G1011" s="44"/>
    </row>
    <row r="1012" spans="7:7">
      <c r="G1012" s="44"/>
    </row>
    <row r="1013" spans="7:7">
      <c r="G1013" s="44"/>
    </row>
    <row r="1014" spans="7:7">
      <c r="G1014" s="44"/>
    </row>
    <row r="1015" spans="7:7">
      <c r="G1015" s="44"/>
    </row>
    <row r="1016" spans="7:7">
      <c r="G1016" s="44"/>
    </row>
  </sheetData>
  <sheetProtection password="E207" sheet="1" objects="1" scenarios="1" formatCells="0" formatRows="0" insertRows="0" deleteRows="0" sort="0" autoFilter="0"/>
  <autoFilter ref="C18:P19" xr:uid="{00000000-0009-0000-0000-000000000000}">
    <sortState xmlns:xlrd2="http://schemas.microsoft.com/office/spreadsheetml/2017/richdata2" ref="C19:P26">
      <sortCondition ref="F18:F26"/>
    </sortState>
  </autoFilter>
  <mergeCells count="6">
    <mergeCell ref="O9:O13"/>
    <mergeCell ref="K9:K13"/>
    <mergeCell ref="N9:N13"/>
    <mergeCell ref="J9:J13"/>
    <mergeCell ref="F9:F13"/>
    <mergeCell ref="G9:G13"/>
  </mergeCells>
  <conditionalFormatting sqref="D43:I43 K43:N43 C19">
    <cfRule type="cellIs" dxfId="100" priority="319" operator="notEqual">
      <formula>"A detalhar"</formula>
    </cfRule>
  </conditionalFormatting>
  <conditionalFormatting sqref="C43">
    <cfRule type="cellIs" dxfId="99" priority="305" operator="notEqual">
      <formula>"A detalhar"</formula>
    </cfRule>
  </conditionalFormatting>
  <conditionalFormatting sqref="C51">
    <cfRule type="iconSet" priority="276">
      <iconSet showValue="0">
        <cfvo type="percent" val="0"/>
        <cfvo type="num" val="7"/>
        <cfvo type="num" val="9"/>
      </iconSet>
    </cfRule>
  </conditionalFormatting>
  <conditionalFormatting sqref="C52">
    <cfRule type="iconSet" priority="275">
      <iconSet showValue="0">
        <cfvo type="percent" val="0"/>
        <cfvo type="num" val="7"/>
        <cfvo type="num" val="9"/>
      </iconSet>
    </cfRule>
  </conditionalFormatting>
  <conditionalFormatting sqref="C53">
    <cfRule type="iconSet" priority="274">
      <iconSet showValue="0">
        <cfvo type="percent" val="0"/>
        <cfvo type="num" val="7"/>
        <cfvo type="num" val="9"/>
      </iconSet>
    </cfRule>
  </conditionalFormatting>
  <conditionalFormatting sqref="J43">
    <cfRule type="cellIs" dxfId="98" priority="171" operator="notEqual">
      <formula>"A detalhar"</formula>
    </cfRule>
  </conditionalFormatting>
  <conditionalFormatting sqref="J53">
    <cfRule type="iconSet" priority="170">
      <iconSet showValue="0">
        <cfvo type="percent" val="0"/>
        <cfvo type="num" val="7"/>
        <cfvo type="num" val="9"/>
      </iconSet>
    </cfRule>
  </conditionalFormatting>
  <conditionalFormatting sqref="J49">
    <cfRule type="iconSet" priority="163">
      <iconSet showValue="0">
        <cfvo type="percent" val="0"/>
        <cfvo type="num" val="7"/>
        <cfvo type="num" val="9"/>
      </iconSet>
    </cfRule>
  </conditionalFormatting>
  <conditionalFormatting sqref="J50">
    <cfRule type="iconSet" priority="162">
      <iconSet showValue="0">
        <cfvo type="percent" val="0"/>
        <cfvo type="num" val="7"/>
        <cfvo type="num" val="9"/>
      </iconSet>
    </cfRule>
  </conditionalFormatting>
  <conditionalFormatting sqref="C20">
    <cfRule type="cellIs" dxfId="97" priority="117" operator="notEqual">
      <formula>"A detalhar"</formula>
    </cfRule>
  </conditionalFormatting>
  <conditionalFormatting sqref="C21">
    <cfRule type="cellIs" dxfId="96" priority="111" operator="notEqual">
      <formula>"A detalhar"</formula>
    </cfRule>
  </conditionalFormatting>
  <conditionalFormatting sqref="C22">
    <cfRule type="cellIs" dxfId="95" priority="105" operator="notEqual">
      <formula>"A detalhar"</formula>
    </cfRule>
  </conditionalFormatting>
  <conditionalFormatting sqref="C23">
    <cfRule type="cellIs" dxfId="94" priority="99" operator="notEqual">
      <formula>"A detalhar"</formula>
    </cfRule>
  </conditionalFormatting>
  <conditionalFormatting sqref="C24">
    <cfRule type="cellIs" dxfId="93" priority="93" operator="notEqual">
      <formula>"A detalhar"</formula>
    </cfRule>
  </conditionalFormatting>
  <conditionalFormatting sqref="C25">
    <cfRule type="cellIs" dxfId="92" priority="87" operator="notEqual">
      <formula>"A detalhar"</formula>
    </cfRule>
  </conditionalFormatting>
  <conditionalFormatting sqref="C26">
    <cfRule type="cellIs" dxfId="91" priority="81" operator="notEqual">
      <formula>"A detalhar"</formula>
    </cfRule>
  </conditionalFormatting>
  <conditionalFormatting sqref="C27">
    <cfRule type="cellIs" dxfId="90" priority="75" operator="notEqual">
      <formula>"A detalhar"</formula>
    </cfRule>
  </conditionalFormatting>
  <conditionalFormatting sqref="C28">
    <cfRule type="cellIs" dxfId="89" priority="69" operator="notEqual">
      <formula>"A detalhar"</formula>
    </cfRule>
  </conditionalFormatting>
  <conditionalFormatting sqref="C29">
    <cfRule type="cellIs" dxfId="88" priority="63" operator="notEqual">
      <formula>"A detalhar"</formula>
    </cfRule>
  </conditionalFormatting>
  <conditionalFormatting sqref="C30">
    <cfRule type="cellIs" dxfId="87" priority="57" operator="notEqual">
      <formula>"A detalhar"</formula>
    </cfRule>
  </conditionalFormatting>
  <conditionalFormatting sqref="C31">
    <cfRule type="cellIs" dxfId="86" priority="51" operator="notEqual">
      <formula>"A detalhar"</formula>
    </cfRule>
  </conditionalFormatting>
  <conditionalFormatting sqref="C32">
    <cfRule type="cellIs" dxfId="85" priority="45" operator="notEqual">
      <formula>"A detalhar"</formula>
    </cfRule>
  </conditionalFormatting>
  <conditionalFormatting sqref="C33">
    <cfRule type="cellIs" dxfId="84" priority="39" operator="notEqual">
      <formula>"A detalhar"</formula>
    </cfRule>
  </conditionalFormatting>
  <conditionalFormatting sqref="C34">
    <cfRule type="cellIs" dxfId="83" priority="33" operator="notEqual">
      <formula>"A detalhar"</formula>
    </cfRule>
  </conditionalFormatting>
  <conditionalFormatting sqref="G19:G34">
    <cfRule type="containsText" dxfId="82" priority="26" operator="containsText" text="ATENÇÃO">
      <formula>NOT(ISERROR(SEARCH("ATENÇÃO",G19)))</formula>
    </cfRule>
    <cfRule type="containsText" dxfId="81" priority="27" operator="containsText" text="ADEQUADO">
      <formula>NOT(ISERROR(SEARCH("ADEQUADO",G19)))</formula>
    </cfRule>
    <cfRule type="containsText" dxfId="80" priority="28" operator="containsText" text="PREOCUPANTE">
      <formula>NOT(ISERROR(SEARCH("PREOCUPANTE",G19)))</formula>
    </cfRule>
  </conditionalFormatting>
  <conditionalFormatting sqref="G19:G34">
    <cfRule type="containsText" dxfId="79" priority="25" operator="containsText" text="SUSPENSO">
      <formula>NOT(ISERROR(SEARCH("SUSPENSO",G19)))</formula>
    </cfRule>
  </conditionalFormatting>
  <conditionalFormatting sqref="C35">
    <cfRule type="cellIs" dxfId="78" priority="23" operator="notEqual">
      <formula>"A detalhar"</formula>
    </cfRule>
  </conditionalFormatting>
  <conditionalFormatting sqref="C36">
    <cfRule type="cellIs" dxfId="77" priority="21" operator="notEqual">
      <formula>"A detalhar"</formula>
    </cfRule>
  </conditionalFormatting>
  <conditionalFormatting sqref="C37">
    <cfRule type="cellIs" dxfId="76" priority="19" operator="notEqual">
      <formula>"A detalhar"</formula>
    </cfRule>
  </conditionalFormatting>
  <conditionalFormatting sqref="C38">
    <cfRule type="cellIs" dxfId="75" priority="17" operator="notEqual">
      <formula>"A detalhar"</formula>
    </cfRule>
  </conditionalFormatting>
  <conditionalFormatting sqref="C39">
    <cfRule type="cellIs" dxfId="74" priority="15" operator="notEqual">
      <formula>"A detalhar"</formula>
    </cfRule>
  </conditionalFormatting>
  <conditionalFormatting sqref="C40">
    <cfRule type="cellIs" dxfId="73" priority="13" operator="notEqual">
      <formula>"A detalhar"</formula>
    </cfRule>
  </conditionalFormatting>
  <conditionalFormatting sqref="C41">
    <cfRule type="cellIs" dxfId="72" priority="11" operator="notEqual">
      <formula>"A detalhar"</formula>
    </cfRule>
  </conditionalFormatting>
  <conditionalFormatting sqref="C42">
    <cfRule type="cellIs" dxfId="71" priority="9" operator="notEqual">
      <formula>"A detalhar"</formula>
    </cfRule>
  </conditionalFormatting>
  <conditionalFormatting sqref="G35:G42">
    <cfRule type="containsText" dxfId="70" priority="2" operator="containsText" text="ATENÇÃO">
      <formula>NOT(ISERROR(SEARCH("ATENÇÃO",G35)))</formula>
    </cfRule>
    <cfRule type="containsText" dxfId="69" priority="3" operator="containsText" text="ADEQUADO">
      <formula>NOT(ISERROR(SEARCH("ADEQUADO",G35)))</formula>
    </cfRule>
    <cfRule type="containsText" dxfId="68" priority="4" operator="containsText" text="PREOCUPANTE">
      <formula>NOT(ISERROR(SEARCH("PREOCUPANTE",G35)))</formula>
    </cfRule>
  </conditionalFormatting>
  <conditionalFormatting sqref="G35:G42">
    <cfRule type="containsText" dxfId="67" priority="1" operator="containsText" text="SUSPENSO">
      <formula>NOT(ISERROR(SEARCH("SUSPENSO",G35)))</formula>
    </cfRule>
  </conditionalFormatting>
  <dataValidations count="2">
    <dataValidation allowBlank="1" showErrorMessage="1" sqref="C50:C53 J53 J49:J50 H19:I42" xr:uid="{00000000-0002-0000-0000-000000000000}"/>
    <dataValidation type="list" allowBlank="1" showInputMessage="1" showErrorMessage="1" sqref="G19:G42" xr:uid="{00000000-0002-0000-0000-000001000000}">
      <formula1>"ADEQUADO,ATENÇÃO,PREOCUPANTE,CONCLUÍDO"</formula1>
    </dataValidation>
  </dataValidations>
  <pageMargins left="0.19685039370078741" right="0.11811023622047245" top="0.19685039370078741" bottom="0.27559055118110237" header="0.11811023622047245" footer="0"/>
  <pageSetup paperSize="9" scale="77" orientation="landscape" r:id="rId1"/>
  <headerFooter scaleWithDoc="0">
    <oddFooter>&amp;R&amp;10Página &amp;P/&amp;N</oddFooter>
  </headerFooter>
  <drawing r:id="rId2"/>
  <extLst>
    <ext xmlns:x14="http://schemas.microsoft.com/office/spreadsheetml/2009/9/main" uri="{78C0D931-6437-407d-A8EE-F0AAD7539E65}">
      <x14:conditionalFormattings>
        <x14:conditionalFormatting xmlns:xm="http://schemas.microsoft.com/office/excel/2006/main">
          <x14:cfRule type="iconSet" priority="277" id="{14E92259-DD55-4CE3-A395-131AE97A7EE7}">
            <x14:iconSet iconSet="4TrafficLights" showValue="0" custom="1">
              <x14:cfvo type="percent">
                <xm:f>0</xm:f>
              </x14:cfvo>
              <x14:cfvo type="percent">
                <xm:f>70</xm:f>
              </x14:cfvo>
              <x14:cfvo type="percent">
                <xm:f>90</xm:f>
              </x14:cfvo>
              <x14:cfvo type="percent">
                <xm:f>100</xm:f>
              </x14:cfvo>
              <x14:cfIcon iconSet="3TrafficLights1" iconId="0"/>
              <x14:cfIcon iconSet="3TrafficLights1" iconId="1"/>
              <x14:cfIcon iconSet="3TrafficLights1" iconId="2"/>
              <x14:cfIcon iconSet="3Symbols2" iconId="2"/>
            </x14:iconSet>
          </x14:cfRule>
          <xm:sqref>C50</xm:sqref>
        </x14:conditionalFormatting>
        <x14:conditionalFormatting xmlns:xm="http://schemas.microsoft.com/office/excel/2006/main">
          <x14:cfRule type="iconSet" priority="16564" id="{15504FF7-B6CE-47AF-8B3D-07EBAFA4E620}">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H19:I19</xm:sqref>
        </x14:conditionalFormatting>
        <x14:conditionalFormatting xmlns:xm="http://schemas.microsoft.com/office/excel/2006/main">
          <x14:cfRule type="iconSet" priority="118" id="{8A7920B0-AC8B-496B-9A62-8854DE8EE453}">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H20:I20</xm:sqref>
        </x14:conditionalFormatting>
        <x14:conditionalFormatting xmlns:xm="http://schemas.microsoft.com/office/excel/2006/main">
          <x14:cfRule type="iconSet" priority="112" id="{AB1F1B67-1843-4E9C-9F0F-6EF149FD2A0B}">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H21:I21</xm:sqref>
        </x14:conditionalFormatting>
        <x14:conditionalFormatting xmlns:xm="http://schemas.microsoft.com/office/excel/2006/main">
          <x14:cfRule type="iconSet" priority="106" id="{5BC1D183-F8BE-41F7-A5C2-6D55EF164DD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H22:I22</xm:sqref>
        </x14:conditionalFormatting>
        <x14:conditionalFormatting xmlns:xm="http://schemas.microsoft.com/office/excel/2006/main">
          <x14:cfRule type="iconSet" priority="100" id="{3D19D938-0A6A-4118-BC68-36CC4035C4F3}">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H23:I23</xm:sqref>
        </x14:conditionalFormatting>
        <x14:conditionalFormatting xmlns:xm="http://schemas.microsoft.com/office/excel/2006/main">
          <x14:cfRule type="iconSet" priority="94" id="{E3BFA39E-7EEF-43F8-B2F4-7DD628F2EF8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H24:I24</xm:sqref>
        </x14:conditionalFormatting>
        <x14:conditionalFormatting xmlns:xm="http://schemas.microsoft.com/office/excel/2006/main">
          <x14:cfRule type="iconSet" priority="88" id="{0EE1EE61-0297-42F2-B838-FAC39899053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H25:I25</xm:sqref>
        </x14:conditionalFormatting>
        <x14:conditionalFormatting xmlns:xm="http://schemas.microsoft.com/office/excel/2006/main">
          <x14:cfRule type="iconSet" priority="82" id="{79C4F887-4BA3-479F-8FB1-338379C5402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H26:I26</xm:sqref>
        </x14:conditionalFormatting>
        <x14:conditionalFormatting xmlns:xm="http://schemas.microsoft.com/office/excel/2006/main">
          <x14:cfRule type="iconSet" priority="76" id="{4EDBD64A-614E-4D8A-AC43-38903F7C94AB}">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H27:I27</xm:sqref>
        </x14:conditionalFormatting>
        <x14:conditionalFormatting xmlns:xm="http://schemas.microsoft.com/office/excel/2006/main">
          <x14:cfRule type="iconSet" priority="70" id="{511FB62B-BE3F-4529-8B5E-966C67E541C3}">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H28:I28</xm:sqref>
        </x14:conditionalFormatting>
        <x14:conditionalFormatting xmlns:xm="http://schemas.microsoft.com/office/excel/2006/main">
          <x14:cfRule type="iconSet" priority="64" id="{BA532AC5-69AB-441A-A2ED-BF13FA811E35}">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H29:I29</xm:sqref>
        </x14:conditionalFormatting>
        <x14:conditionalFormatting xmlns:xm="http://schemas.microsoft.com/office/excel/2006/main">
          <x14:cfRule type="iconSet" priority="58" id="{0EACC0EC-0235-4917-9D02-AFEA9FDF8F8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H30:I30</xm:sqref>
        </x14:conditionalFormatting>
        <x14:conditionalFormatting xmlns:xm="http://schemas.microsoft.com/office/excel/2006/main">
          <x14:cfRule type="iconSet" priority="52" id="{362382CC-FF97-4E18-91F2-5D380F87B4C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H31:I31</xm:sqref>
        </x14:conditionalFormatting>
        <x14:conditionalFormatting xmlns:xm="http://schemas.microsoft.com/office/excel/2006/main">
          <x14:cfRule type="iconSet" priority="46" id="{C1FC5353-6CB5-44BF-9ED2-B086C0CD77CE}">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H32:I32</xm:sqref>
        </x14:conditionalFormatting>
        <x14:conditionalFormatting xmlns:xm="http://schemas.microsoft.com/office/excel/2006/main">
          <x14:cfRule type="iconSet" priority="40" id="{3708C17B-CED8-4B24-9174-0ED9207F0910}">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H33:I33</xm:sqref>
        </x14:conditionalFormatting>
        <x14:conditionalFormatting xmlns:xm="http://schemas.microsoft.com/office/excel/2006/main">
          <x14:cfRule type="iconSet" priority="34" id="{FFC00933-0702-484B-8658-771EF199D6F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H34:I34</xm:sqref>
        </x14:conditionalFormatting>
        <x14:conditionalFormatting xmlns:xm="http://schemas.microsoft.com/office/excel/2006/main">
          <x14:cfRule type="iconSet" priority="24" id="{A4309659-95AB-424B-93B8-E617A3342E2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H35:I35</xm:sqref>
        </x14:conditionalFormatting>
        <x14:conditionalFormatting xmlns:xm="http://schemas.microsoft.com/office/excel/2006/main">
          <x14:cfRule type="iconSet" priority="22" id="{4C4A2213-6C26-4F13-B06A-4E38D8412B90}">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H36:I36</xm:sqref>
        </x14:conditionalFormatting>
        <x14:conditionalFormatting xmlns:xm="http://schemas.microsoft.com/office/excel/2006/main">
          <x14:cfRule type="iconSet" priority="20" id="{EF61BB53-DCEB-4666-AFD4-0F9C04D8CA2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H37:I37</xm:sqref>
        </x14:conditionalFormatting>
        <x14:conditionalFormatting xmlns:xm="http://schemas.microsoft.com/office/excel/2006/main">
          <x14:cfRule type="iconSet" priority="18" id="{10A38B10-32EC-4010-A3CD-C0C1C25BC9DF}">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H38:I38</xm:sqref>
        </x14:conditionalFormatting>
        <x14:conditionalFormatting xmlns:xm="http://schemas.microsoft.com/office/excel/2006/main">
          <x14:cfRule type="iconSet" priority="16" id="{F58B52CD-E400-470F-8D7F-CE3FE5D0A48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H39:I39</xm:sqref>
        </x14:conditionalFormatting>
        <x14:conditionalFormatting xmlns:xm="http://schemas.microsoft.com/office/excel/2006/main">
          <x14:cfRule type="iconSet" priority="14" id="{2FC58656-E4DD-49BC-985F-06C18EBE126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H40:I40</xm:sqref>
        </x14:conditionalFormatting>
        <x14:conditionalFormatting xmlns:xm="http://schemas.microsoft.com/office/excel/2006/main">
          <x14:cfRule type="iconSet" priority="12" id="{32A6DFF3-EC22-46DC-B146-AEAE24D2D357}">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H41:I41</xm:sqref>
        </x14:conditionalFormatting>
        <x14:conditionalFormatting xmlns:xm="http://schemas.microsoft.com/office/excel/2006/main">
          <x14:cfRule type="iconSet" priority="10" id="{729DB53B-E2EC-485C-855D-1708982FB44C}">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H42:I42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0">
    <tabColor theme="1"/>
  </sheetPr>
  <dimension ref="A1:C38"/>
  <sheetViews>
    <sheetView workbookViewId="0">
      <selection sqref="A1:C1"/>
    </sheetView>
  </sheetViews>
  <sheetFormatPr defaultRowHeight="15"/>
  <cols>
    <col min="1" max="1" width="10.7109375" bestFit="1" customWidth="1"/>
    <col min="2" max="3" width="16.7109375" customWidth="1"/>
  </cols>
  <sheetData>
    <row r="1" spans="1:3">
      <c r="A1" s="191" t="s">
        <v>1</v>
      </c>
      <c r="B1" s="191"/>
      <c r="C1" s="191"/>
    </row>
    <row r="2" spans="1:3">
      <c r="A2" s="7" t="s">
        <v>2</v>
      </c>
      <c r="B2" s="7" t="s">
        <v>3</v>
      </c>
      <c r="C2" s="7" t="s">
        <v>4</v>
      </c>
    </row>
    <row r="3" spans="1:3">
      <c r="A3" s="1">
        <v>43020</v>
      </c>
      <c r="B3" s="2" t="s">
        <v>7</v>
      </c>
      <c r="C3" s="1" t="s">
        <v>6</v>
      </c>
    </row>
    <row r="4" spans="1:3">
      <c r="A4" s="1">
        <v>43041</v>
      </c>
      <c r="B4" s="2" t="s">
        <v>8</v>
      </c>
      <c r="C4" s="1" t="s">
        <v>6</v>
      </c>
    </row>
    <row r="5" spans="1:3">
      <c r="A5" s="1">
        <v>43054</v>
      </c>
      <c r="B5" s="2" t="s">
        <v>9</v>
      </c>
      <c r="C5" s="1" t="s">
        <v>6</v>
      </c>
    </row>
    <row r="6" spans="1:3">
      <c r="A6" s="1">
        <v>43094</v>
      </c>
      <c r="B6" s="2" t="s">
        <v>15</v>
      </c>
      <c r="C6" s="1" t="s">
        <v>6</v>
      </c>
    </row>
    <row r="7" spans="1:3">
      <c r="A7" s="1">
        <v>43101</v>
      </c>
      <c r="B7" s="2" t="s">
        <v>10</v>
      </c>
      <c r="C7" s="1" t="s">
        <v>6</v>
      </c>
    </row>
    <row r="8" spans="1:3">
      <c r="A8" s="1">
        <v>43143</v>
      </c>
      <c r="B8" s="2" t="s">
        <v>11</v>
      </c>
      <c r="C8" s="1" t="s">
        <v>16</v>
      </c>
    </row>
    <row r="9" spans="1:3">
      <c r="A9" s="1">
        <v>43144</v>
      </c>
      <c r="B9" s="2" t="s">
        <v>11</v>
      </c>
      <c r="C9" s="1" t="s">
        <v>16</v>
      </c>
    </row>
    <row r="10" spans="1:3">
      <c r="A10" s="1">
        <v>43145</v>
      </c>
      <c r="B10" s="2" t="s">
        <v>17</v>
      </c>
      <c r="C10" s="1" t="s">
        <v>16</v>
      </c>
    </row>
    <row r="11" spans="1:3">
      <c r="A11" s="1">
        <v>43189</v>
      </c>
      <c r="B11" s="2" t="s">
        <v>12</v>
      </c>
      <c r="C11" s="1" t="s">
        <v>6</v>
      </c>
    </row>
    <row r="12" spans="1:3">
      <c r="A12" s="1">
        <v>43221</v>
      </c>
      <c r="B12" s="2" t="s">
        <v>13</v>
      </c>
      <c r="C12" s="1" t="s">
        <v>6</v>
      </c>
    </row>
    <row r="13" spans="1:3">
      <c r="A13" s="1">
        <v>43251</v>
      </c>
      <c r="B13" s="5" t="s">
        <v>14</v>
      </c>
      <c r="C13" s="6" t="s">
        <v>6</v>
      </c>
    </row>
    <row r="14" spans="1:3">
      <c r="A14" s="1">
        <v>43350</v>
      </c>
      <c r="B14" s="2" t="s">
        <v>5</v>
      </c>
      <c r="C14" s="1" t="s">
        <v>6</v>
      </c>
    </row>
    <row r="15" spans="1:3">
      <c r="A15" s="1">
        <v>43385</v>
      </c>
      <c r="B15" s="2" t="s">
        <v>7</v>
      </c>
      <c r="C15" s="1" t="s">
        <v>6</v>
      </c>
    </row>
    <row r="16" spans="1:3">
      <c r="A16" s="1">
        <v>43406</v>
      </c>
      <c r="B16" s="2" t="s">
        <v>8</v>
      </c>
      <c r="C16" s="1" t="s">
        <v>6</v>
      </c>
    </row>
    <row r="17" spans="1:3">
      <c r="A17" s="1">
        <v>43419</v>
      </c>
      <c r="B17" s="2" t="s">
        <v>9</v>
      </c>
      <c r="C17" s="1" t="s">
        <v>6</v>
      </c>
    </row>
    <row r="18" spans="1:3">
      <c r="A18" s="1">
        <v>43459</v>
      </c>
      <c r="B18" s="2" t="s">
        <v>15</v>
      </c>
      <c r="C18" s="1" t="s">
        <v>6</v>
      </c>
    </row>
    <row r="19" spans="1:3">
      <c r="A19" s="1">
        <v>43466</v>
      </c>
      <c r="B19" s="2" t="s">
        <v>10</v>
      </c>
      <c r="C19" s="1" t="s">
        <v>6</v>
      </c>
    </row>
    <row r="20" spans="1:3">
      <c r="A20" s="1">
        <v>43586</v>
      </c>
      <c r="B20" s="2" t="s">
        <v>13</v>
      </c>
      <c r="C20" s="1" t="s">
        <v>6</v>
      </c>
    </row>
    <row r="21" spans="1:3">
      <c r="A21" s="1">
        <v>43766</v>
      </c>
      <c r="B21" s="3" t="s">
        <v>19</v>
      </c>
      <c r="C21" s="1" t="s">
        <v>6</v>
      </c>
    </row>
    <row r="22" spans="1:3">
      <c r="A22" s="1">
        <v>43784</v>
      </c>
      <c r="B22" s="2" t="s">
        <v>9</v>
      </c>
      <c r="C22" s="1" t="s">
        <v>6</v>
      </c>
    </row>
    <row r="23" spans="1:3">
      <c r="A23" s="1">
        <v>43824</v>
      </c>
      <c r="B23" s="2" t="s">
        <v>15</v>
      </c>
      <c r="C23" s="1" t="s">
        <v>6</v>
      </c>
    </row>
    <row r="24" spans="1:3">
      <c r="A24" s="1">
        <v>43831</v>
      </c>
      <c r="B24" s="3" t="s">
        <v>10</v>
      </c>
      <c r="C24" s="1" t="s">
        <v>6</v>
      </c>
    </row>
    <row r="25" spans="1:3">
      <c r="A25" s="1">
        <v>43942</v>
      </c>
      <c r="B25" s="3" t="s">
        <v>20</v>
      </c>
      <c r="C25" s="1" t="s">
        <v>6</v>
      </c>
    </row>
    <row r="26" spans="1:3">
      <c r="A26" s="1">
        <v>43952</v>
      </c>
      <c r="B26" s="2" t="s">
        <v>13</v>
      </c>
      <c r="C26" s="1" t="s">
        <v>6</v>
      </c>
    </row>
    <row r="27" spans="1:3">
      <c r="A27" s="1">
        <v>44081</v>
      </c>
      <c r="B27" s="2" t="s">
        <v>5</v>
      </c>
      <c r="C27" s="1" t="s">
        <v>6</v>
      </c>
    </row>
    <row r="28" spans="1:3">
      <c r="A28" s="1">
        <v>44116</v>
      </c>
      <c r="B28" s="2" t="s">
        <v>7</v>
      </c>
      <c r="C28" s="1" t="s">
        <v>6</v>
      </c>
    </row>
    <row r="29" spans="1:3">
      <c r="A29" s="1">
        <v>44132</v>
      </c>
      <c r="B29" s="3" t="s">
        <v>19</v>
      </c>
      <c r="C29" s="1" t="s">
        <v>6</v>
      </c>
    </row>
    <row r="30" spans="1:3">
      <c r="A30" s="1">
        <v>44137</v>
      </c>
      <c r="B30" s="2" t="s">
        <v>8</v>
      </c>
      <c r="C30" s="1" t="s">
        <v>6</v>
      </c>
    </row>
    <row r="31" spans="1:3">
      <c r="A31" s="1">
        <v>44190</v>
      </c>
      <c r="B31" s="2" t="s">
        <v>15</v>
      </c>
      <c r="C31" s="1" t="s">
        <v>6</v>
      </c>
    </row>
    <row r="32" spans="1:3">
      <c r="A32" s="4"/>
      <c r="B32" s="4"/>
      <c r="C32" s="4"/>
    </row>
    <row r="33" spans="1:3">
      <c r="A33" s="4"/>
      <c r="B33" s="4"/>
      <c r="C33" s="4"/>
    </row>
    <row r="34" spans="1:3">
      <c r="A34" s="4"/>
      <c r="B34" s="4"/>
      <c r="C34" s="4"/>
    </row>
    <row r="35" spans="1:3">
      <c r="A35" s="4"/>
      <c r="B35" s="4"/>
      <c r="C35" s="4"/>
    </row>
    <row r="36" spans="1:3">
      <c r="A36" s="4"/>
      <c r="B36" s="4"/>
      <c r="C36" s="4"/>
    </row>
    <row r="37" spans="1:3">
      <c r="A37" s="4"/>
      <c r="B37" s="4"/>
      <c r="C37" s="4"/>
    </row>
    <row r="38" spans="1:3">
      <c r="A38" s="4"/>
      <c r="B38" s="4"/>
      <c r="C38" s="4"/>
    </row>
  </sheetData>
  <sheetProtection password="E207" sheet="1" objects="1" scenarios="1"/>
  <mergeCells count="1">
    <mergeCell ref="A1:C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S25"/>
  <sheetViews>
    <sheetView workbookViewId="0">
      <selection activeCell="P4" sqref="P4"/>
    </sheetView>
  </sheetViews>
  <sheetFormatPr defaultRowHeight="15.75"/>
  <cols>
    <col min="1" max="2" width="23.7109375" style="44" bestFit="1" customWidth="1"/>
    <col min="3" max="3" width="14.42578125" style="44" bestFit="1" customWidth="1"/>
    <col min="4" max="4" width="14.28515625" style="44" bestFit="1" customWidth="1"/>
    <col min="5" max="9" width="11.140625" style="44" customWidth="1"/>
    <col min="10" max="10" width="12" style="44" bestFit="1" customWidth="1"/>
    <col min="11" max="19" width="11.140625" style="44" customWidth="1"/>
  </cols>
  <sheetData>
    <row r="2" spans="1:19" ht="47.25">
      <c r="A2" s="45" t="s">
        <v>57</v>
      </c>
      <c r="B2" s="45" t="s">
        <v>58</v>
      </c>
      <c r="C2" s="45" t="s">
        <v>55</v>
      </c>
      <c r="D2" s="45" t="s">
        <v>59</v>
      </c>
      <c r="E2" s="192" t="s">
        <v>35</v>
      </c>
      <c r="F2" s="193"/>
      <c r="G2" s="46"/>
      <c r="I2" s="194" t="s">
        <v>37</v>
      </c>
      <c r="J2" s="194"/>
      <c r="M2" s="194" t="s">
        <v>35</v>
      </c>
      <c r="N2" s="194"/>
      <c r="O2" s="194"/>
      <c r="P2" s="194"/>
      <c r="Q2" s="194"/>
      <c r="R2" s="194"/>
      <c r="S2" s="194"/>
    </row>
    <row r="3" spans="1:19">
      <c r="A3" s="47">
        <f ca="1">SUM(STATUS_REPORT!M19:M991)/SUM(STATUS_REPORT!L19:L991)</f>
        <v>0.56721311475409841</v>
      </c>
      <c r="B3" s="47">
        <f ca="1">SUM(STATUS_REPORT!N19:N991)/SUM(STATUS_REPORT!L19:L991)</f>
        <v>0.53882903981264618</v>
      </c>
      <c r="C3" s="47" t="e">
        <f>((STATUS_REPORT!#REF!*#REF!)+(#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REF!</f>
        <v>#REF!</v>
      </c>
      <c r="D3" s="47">
        <f ca="1">1-B3</f>
        <v>0.46117096018735382</v>
      </c>
      <c r="E3" s="48" t="s">
        <v>48</v>
      </c>
      <c r="F3" s="49">
        <v>0.5</v>
      </c>
      <c r="G3" s="50">
        <f>F3-0.99%</f>
        <v>0.49009999999999998</v>
      </c>
      <c r="I3" s="48" t="s">
        <v>38</v>
      </c>
      <c r="J3" s="51">
        <f ca="1">P4*100</f>
        <v>94.995871180842244</v>
      </c>
      <c r="K3" s="49">
        <f ca="1">J3/100</f>
        <v>0.9499587118084224</v>
      </c>
      <c r="M3" s="52" t="s">
        <v>23</v>
      </c>
      <c r="N3" s="48"/>
      <c r="O3" s="52" t="s">
        <v>27</v>
      </c>
      <c r="P3" s="48"/>
      <c r="Q3" s="52" t="s">
        <v>29</v>
      </c>
      <c r="R3" s="53" t="s">
        <v>31</v>
      </c>
      <c r="S3" s="53" t="s">
        <v>32</v>
      </c>
    </row>
    <row r="4" spans="1:19">
      <c r="E4" s="48" t="s">
        <v>49</v>
      </c>
      <c r="F4" s="49">
        <v>0.4</v>
      </c>
      <c r="G4" s="49">
        <f>F3+F4</f>
        <v>0.9</v>
      </c>
      <c r="I4" s="48" t="s">
        <v>39</v>
      </c>
      <c r="J4" s="54">
        <v>2.5</v>
      </c>
      <c r="M4" s="55" t="s">
        <v>24</v>
      </c>
      <c r="N4" s="56">
        <f>69.99/100</f>
        <v>0.69989999999999997</v>
      </c>
      <c r="O4" s="55" t="s">
        <v>28</v>
      </c>
      <c r="P4" s="57">
        <f ca="1">STATUS_REPORT!F9/STATUS_REPORT!G9</f>
        <v>0.9499587118084224</v>
      </c>
      <c r="Q4" s="55" t="s">
        <v>30</v>
      </c>
      <c r="R4" s="58">
        <v>0</v>
      </c>
      <c r="S4" s="59">
        <v>0</v>
      </c>
    </row>
    <row r="5" spans="1:19">
      <c r="E5" s="48" t="s">
        <v>50</v>
      </c>
      <c r="F5" s="60">
        <v>0.1</v>
      </c>
      <c r="G5" s="61"/>
      <c r="I5" s="48" t="s">
        <v>40</v>
      </c>
      <c r="J5" s="54">
        <f ca="1">200-(J3+J4)</f>
        <v>102.50412881915776</v>
      </c>
      <c r="M5" s="55" t="s">
        <v>25</v>
      </c>
      <c r="N5" s="56">
        <f>20/100</f>
        <v>0.2</v>
      </c>
      <c r="O5" s="62"/>
      <c r="P5" s="62"/>
      <c r="Q5" s="55" t="s">
        <v>33</v>
      </c>
      <c r="R5" s="63">
        <f ca="1">-COS(PI()*P4/N7)+1+COS(PI()*P4/N7)</f>
        <v>1</v>
      </c>
      <c r="S5" s="63">
        <f ca="1">SIN(PI()*P4/N7)+P4-SIN(PI()*P4/N7)</f>
        <v>0.9499587118084224</v>
      </c>
    </row>
    <row r="6" spans="1:19">
      <c r="E6" s="48" t="s">
        <v>36</v>
      </c>
      <c r="F6" s="64">
        <v>1</v>
      </c>
      <c r="G6" s="65"/>
      <c r="M6" s="55" t="s">
        <v>26</v>
      </c>
      <c r="N6" s="56">
        <f>(1-(N4+N5))/1</f>
        <v>0.10010000000000008</v>
      </c>
      <c r="O6" s="62"/>
      <c r="P6" s="62"/>
      <c r="Q6" s="62"/>
      <c r="R6" s="62"/>
      <c r="S6" s="62"/>
    </row>
    <row r="7" spans="1:19">
      <c r="M7" s="62"/>
      <c r="N7" s="56">
        <f>SUM(N4:N6)</f>
        <v>1</v>
      </c>
      <c r="O7" s="62"/>
      <c r="P7" s="62"/>
      <c r="Q7" s="62"/>
      <c r="R7" s="62"/>
      <c r="S7" s="62"/>
    </row>
    <row r="8" spans="1:19">
      <c r="M8" s="62"/>
      <c r="N8" s="66"/>
      <c r="O8" s="62"/>
      <c r="P8" s="62"/>
      <c r="Q8" s="62"/>
      <c r="R8" s="62"/>
      <c r="S8" s="62"/>
    </row>
    <row r="14" spans="1:19">
      <c r="A14" s="62"/>
      <c r="B14" s="62"/>
      <c r="C14" s="62"/>
      <c r="D14" s="62"/>
      <c r="E14" s="62"/>
      <c r="F14" s="62"/>
      <c r="G14" s="62"/>
      <c r="H14" s="62"/>
      <c r="I14" s="62"/>
      <c r="J14" s="62"/>
      <c r="K14" s="62"/>
      <c r="L14" s="62"/>
      <c r="M14" s="62"/>
      <c r="N14" s="62"/>
      <c r="O14" s="62"/>
      <c r="P14" s="62"/>
      <c r="Q14" s="62"/>
      <c r="R14" s="62"/>
      <c r="S14" s="62"/>
    </row>
    <row r="15" spans="1:19">
      <c r="A15" s="62"/>
      <c r="B15" s="62"/>
      <c r="C15" s="62"/>
      <c r="D15" s="62"/>
      <c r="E15" s="62"/>
      <c r="F15" s="62"/>
      <c r="G15" s="62"/>
      <c r="H15" s="62"/>
      <c r="I15" s="62"/>
      <c r="J15" s="62"/>
      <c r="K15" s="62"/>
      <c r="L15" s="62"/>
      <c r="M15" s="62"/>
      <c r="N15" s="62"/>
      <c r="O15" s="62"/>
      <c r="P15" s="62"/>
      <c r="Q15" s="62"/>
      <c r="R15" s="62"/>
      <c r="S15" s="62"/>
    </row>
    <row r="16" spans="1:19">
      <c r="A16" s="62"/>
      <c r="B16" s="62"/>
      <c r="C16" s="62"/>
      <c r="D16" s="62"/>
      <c r="E16" s="62"/>
      <c r="F16" s="62"/>
      <c r="G16" s="62"/>
      <c r="H16" s="62"/>
      <c r="I16" s="62"/>
      <c r="J16" s="62"/>
      <c r="K16" s="62"/>
      <c r="L16" s="62"/>
      <c r="M16" s="62"/>
      <c r="N16" s="62"/>
      <c r="O16" s="62"/>
      <c r="P16" s="62"/>
      <c r="Q16" s="62"/>
      <c r="R16" s="62"/>
      <c r="S16" s="62"/>
    </row>
    <row r="17" spans="1:19">
      <c r="A17" s="62"/>
      <c r="B17" s="62"/>
      <c r="C17" s="62"/>
      <c r="D17" s="62"/>
      <c r="E17" s="62"/>
      <c r="F17" s="62"/>
      <c r="G17" s="62"/>
      <c r="H17" s="62"/>
      <c r="I17" s="62"/>
      <c r="J17" s="62"/>
      <c r="K17" s="62"/>
      <c r="L17" s="62"/>
      <c r="M17" s="62"/>
      <c r="N17" s="62"/>
      <c r="O17" s="62"/>
      <c r="P17" s="62"/>
      <c r="Q17" s="62"/>
      <c r="R17" s="62"/>
      <c r="S17" s="62"/>
    </row>
    <row r="18" spans="1:19">
      <c r="A18" s="62"/>
      <c r="B18" s="62"/>
      <c r="C18" s="62"/>
      <c r="D18" s="62"/>
      <c r="E18" s="62"/>
      <c r="F18" s="62"/>
      <c r="G18" s="62"/>
      <c r="H18" s="62"/>
      <c r="I18" s="62"/>
      <c r="J18" s="62"/>
      <c r="K18" s="62"/>
      <c r="L18" s="62"/>
      <c r="M18" s="62"/>
      <c r="N18" s="62"/>
      <c r="O18" s="62"/>
      <c r="P18" s="62"/>
      <c r="Q18" s="62"/>
      <c r="R18" s="62"/>
      <c r="S18" s="62"/>
    </row>
    <row r="19" spans="1:19">
      <c r="A19" s="62"/>
      <c r="B19" s="62"/>
      <c r="C19" s="62"/>
      <c r="D19" s="62"/>
      <c r="E19" s="62"/>
      <c r="F19" s="62"/>
      <c r="G19" s="62"/>
      <c r="H19" s="62"/>
      <c r="I19" s="62"/>
      <c r="J19" s="62"/>
      <c r="K19" s="62"/>
      <c r="L19" s="62"/>
      <c r="M19" s="62"/>
      <c r="N19" s="62"/>
      <c r="O19" s="62"/>
      <c r="P19" s="62"/>
      <c r="Q19" s="62"/>
      <c r="R19" s="62"/>
      <c r="S19" s="62"/>
    </row>
    <row r="20" spans="1:19">
      <c r="A20" s="62"/>
      <c r="B20" s="62"/>
      <c r="C20" s="62"/>
      <c r="D20" s="62"/>
      <c r="E20" s="62"/>
      <c r="F20" s="62"/>
      <c r="G20" s="62"/>
      <c r="H20" s="62"/>
      <c r="I20" s="62"/>
      <c r="J20" s="62"/>
      <c r="K20" s="62"/>
      <c r="L20" s="62"/>
      <c r="M20" s="62"/>
      <c r="N20" s="62"/>
      <c r="O20" s="62"/>
      <c r="P20" s="62"/>
      <c r="Q20" s="62"/>
      <c r="R20" s="62"/>
      <c r="S20" s="62"/>
    </row>
    <row r="21" spans="1:19">
      <c r="A21" s="62"/>
      <c r="B21" s="62"/>
      <c r="C21" s="62"/>
      <c r="D21" s="62"/>
      <c r="E21" s="62"/>
      <c r="F21" s="62"/>
      <c r="G21" s="62"/>
      <c r="H21" s="62"/>
      <c r="I21" s="62"/>
      <c r="J21" s="62"/>
      <c r="K21" s="62"/>
      <c r="L21" s="62"/>
      <c r="M21" s="62"/>
      <c r="N21" s="62"/>
      <c r="O21" s="62"/>
      <c r="P21" s="62"/>
      <c r="Q21" s="62"/>
      <c r="R21" s="62"/>
      <c r="S21" s="62"/>
    </row>
    <row r="22" spans="1:19">
      <c r="A22" s="62"/>
      <c r="B22" s="62"/>
      <c r="C22" s="62"/>
      <c r="D22" s="62"/>
    </row>
    <row r="25" spans="1:19">
      <c r="A25" s="67"/>
      <c r="B25" s="67"/>
      <c r="C25" s="67"/>
      <c r="D25" s="67"/>
    </row>
  </sheetData>
  <mergeCells count="3">
    <mergeCell ref="E2:F2"/>
    <mergeCell ref="I2:J2"/>
    <mergeCell ref="M2:S2"/>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1"/>
  </sheetPr>
  <dimension ref="A1:AA104"/>
  <sheetViews>
    <sheetView showGridLines="0" zoomScaleSheetLayoutView="70" workbookViewId="0">
      <pane xSplit="3" ySplit="4" topLeftCell="D5" activePane="bottomRight" state="frozen"/>
      <selection pane="topRight" activeCell="C1" sqref="C1"/>
      <selection pane="bottomLeft" activeCell="A5" sqref="A5"/>
      <selection pane="bottomRight" activeCell="D5" sqref="D5"/>
    </sheetView>
  </sheetViews>
  <sheetFormatPr defaultRowHeight="15"/>
  <cols>
    <col min="1" max="1" width="4" style="142" bestFit="1" customWidth="1"/>
    <col min="2" max="2" width="10.42578125" style="142" bestFit="1" customWidth="1"/>
    <col min="3" max="3" width="24.28515625" style="142" customWidth="1"/>
    <col min="4" max="4" width="12.7109375" style="142" customWidth="1"/>
    <col min="5" max="5" width="13.5703125" style="142" bestFit="1" customWidth="1"/>
    <col min="6" max="6" width="11.140625" style="142" bestFit="1" customWidth="1"/>
    <col min="7" max="7" width="10.7109375" style="142" customWidth="1"/>
    <col min="8" max="8" width="10.7109375" style="142" hidden="1" customWidth="1"/>
    <col min="9" max="10" width="14.85546875" style="142" hidden="1" customWidth="1"/>
    <col min="11" max="11" width="11.5703125" style="142" hidden="1" customWidth="1"/>
    <col min="12" max="12" width="3.7109375" style="142" hidden="1" customWidth="1"/>
    <col min="13" max="13" width="11.5703125" style="142" hidden="1" customWidth="1"/>
    <col min="14" max="14" width="3.7109375" style="142" hidden="1" customWidth="1"/>
    <col min="15" max="15" width="11.5703125" style="142" hidden="1" customWidth="1"/>
    <col min="16" max="16" width="3.7109375" style="142" hidden="1" customWidth="1"/>
    <col min="17" max="17" width="11.5703125" style="142" hidden="1" customWidth="1"/>
    <col min="18" max="18" width="3.7109375" style="142" hidden="1" customWidth="1"/>
    <col min="19" max="19" width="12.85546875" style="142" hidden="1" customWidth="1"/>
    <col min="20" max="20" width="3.7109375" style="142" hidden="1" customWidth="1"/>
    <col min="21" max="21" width="9.7109375" style="142" hidden="1" customWidth="1"/>
    <col min="22" max="22" width="8.28515625" style="142" hidden="1" customWidth="1"/>
    <col min="23" max="23" width="42.7109375" style="142" customWidth="1"/>
    <col min="24" max="24" width="10.7109375" style="142" customWidth="1"/>
    <col min="25" max="25" width="36.42578125" style="142" customWidth="1"/>
    <col min="26" max="26" width="13.85546875" style="142" customWidth="1"/>
    <col min="27" max="16384" width="9.140625" style="142"/>
  </cols>
  <sheetData>
    <row r="1" spans="1:27" s="119" customFormat="1" ht="18.75">
      <c r="A1" s="195" t="s">
        <v>67</v>
      </c>
      <c r="B1" s="195"/>
      <c r="C1" s="195"/>
      <c r="D1" s="195"/>
      <c r="E1" s="195"/>
      <c r="F1" s="195"/>
      <c r="G1" s="195"/>
      <c r="H1" s="195"/>
      <c r="I1" s="195"/>
      <c r="J1" s="195"/>
      <c r="K1" s="195"/>
      <c r="L1" s="195"/>
      <c r="M1" s="195"/>
      <c r="N1" s="195"/>
      <c r="O1" s="195"/>
      <c r="P1" s="195"/>
      <c r="Q1" s="195"/>
      <c r="R1" s="195"/>
      <c r="S1" s="195"/>
      <c r="T1" s="195"/>
      <c r="U1" s="195"/>
      <c r="V1" s="195"/>
      <c r="W1" s="195"/>
      <c r="X1" s="195"/>
      <c r="Y1" s="195"/>
      <c r="Z1" s="195"/>
      <c r="AA1" s="118"/>
    </row>
    <row r="2" spans="1:27" s="121" customFormat="1" ht="18.75">
      <c r="A2" s="196" t="s">
        <v>68</v>
      </c>
      <c r="B2" s="196"/>
      <c r="C2" s="196"/>
      <c r="D2" s="196"/>
      <c r="E2" s="197" t="s">
        <v>69</v>
      </c>
      <c r="F2" s="197"/>
      <c r="G2" s="197"/>
      <c r="H2" s="197"/>
      <c r="I2" s="197"/>
      <c r="J2" s="197"/>
      <c r="K2" s="197"/>
      <c r="L2" s="197"/>
      <c r="M2" s="197"/>
      <c r="N2" s="197"/>
      <c r="O2" s="197"/>
      <c r="P2" s="197"/>
      <c r="Q2" s="197"/>
      <c r="R2" s="197"/>
      <c r="S2" s="197"/>
      <c r="T2" s="197"/>
      <c r="U2" s="197"/>
      <c r="V2" s="197"/>
      <c r="W2" s="198" t="s">
        <v>70</v>
      </c>
      <c r="X2" s="198"/>
      <c r="Y2" s="198"/>
      <c r="Z2" s="198"/>
      <c r="AA2" s="120"/>
    </row>
    <row r="3" spans="1:27" s="125" customFormat="1" ht="60">
      <c r="A3" s="122" t="s">
        <v>63</v>
      </c>
      <c r="B3" s="122" t="s">
        <v>128</v>
      </c>
      <c r="C3" s="122" t="s">
        <v>71</v>
      </c>
      <c r="D3" s="122" t="s">
        <v>72</v>
      </c>
      <c r="E3" s="160" t="s">
        <v>73</v>
      </c>
      <c r="F3" s="160" t="s">
        <v>74</v>
      </c>
      <c r="G3" s="160" t="s">
        <v>75</v>
      </c>
      <c r="H3" s="160" t="s">
        <v>75</v>
      </c>
      <c r="I3" s="160" t="s">
        <v>76</v>
      </c>
      <c r="J3" s="160" t="s">
        <v>77</v>
      </c>
      <c r="K3" s="199" t="s">
        <v>73</v>
      </c>
      <c r="L3" s="199"/>
      <c r="M3" s="199" t="s">
        <v>78</v>
      </c>
      <c r="N3" s="199"/>
      <c r="O3" s="199"/>
      <c r="P3" s="199"/>
      <c r="Q3" s="199"/>
      <c r="R3" s="199"/>
      <c r="S3" s="199"/>
      <c r="T3" s="199"/>
      <c r="U3" s="199"/>
      <c r="V3" s="160" t="s">
        <v>79</v>
      </c>
      <c r="W3" s="123" t="s">
        <v>80</v>
      </c>
      <c r="X3" s="123" t="s">
        <v>81</v>
      </c>
      <c r="Y3" s="123" t="s">
        <v>82</v>
      </c>
      <c r="Z3" s="123" t="s">
        <v>83</v>
      </c>
      <c r="AA3" s="124"/>
    </row>
    <row r="4" spans="1:27" s="125" customFormat="1" ht="15.75">
      <c r="A4" s="126"/>
      <c r="B4" s="126"/>
      <c r="C4" s="126"/>
      <c r="D4" s="126"/>
      <c r="E4" s="127"/>
      <c r="F4" s="127"/>
      <c r="G4" s="127"/>
      <c r="H4" s="127"/>
      <c r="I4" s="127"/>
      <c r="J4" s="127"/>
      <c r="K4" s="127" t="s">
        <v>84</v>
      </c>
      <c r="L4" s="127"/>
      <c r="M4" s="128" t="s">
        <v>85</v>
      </c>
      <c r="N4" s="129"/>
      <c r="O4" s="128" t="s">
        <v>86</v>
      </c>
      <c r="P4" s="127"/>
      <c r="Q4" s="128" t="s">
        <v>87</v>
      </c>
      <c r="R4" s="127"/>
      <c r="S4" s="128" t="s">
        <v>88</v>
      </c>
      <c r="T4" s="127"/>
      <c r="U4" s="127" t="s">
        <v>89</v>
      </c>
      <c r="V4" s="127"/>
      <c r="W4" s="130"/>
      <c r="X4" s="130"/>
      <c r="Y4" s="130"/>
      <c r="Z4" s="130"/>
      <c r="AA4" s="124"/>
    </row>
    <row r="5" spans="1:27" ht="75">
      <c r="A5" s="131">
        <v>1</v>
      </c>
      <c r="B5" s="161" t="s">
        <v>129</v>
      </c>
      <c r="C5" s="156" t="s">
        <v>130</v>
      </c>
      <c r="D5" s="162">
        <v>43689</v>
      </c>
      <c r="E5" s="163" t="s">
        <v>131</v>
      </c>
      <c r="F5" s="163" t="s">
        <v>132</v>
      </c>
      <c r="G5" s="132" t="str">
        <f>H5</f>
        <v>4-Alto</v>
      </c>
      <c r="H5" s="132" t="str">
        <f t="shared" ref="H5:H68" si="0">IF(OR(I5="",J5=""),"",IF(OR(CONCATENATE(I5,J5)="34",CONCATENATE(I5,J5)="43",CONCATENATE(I5,J5)="44"),"4-Alto",IF(OR(CONCATENATE(I5,J5)="24",CONCATENATE(I5,J5)="33",CONCATENATE(I5,J5)="42"),"3-Médio",IF(OR(CONCATENATE(I5,J5)="14",CONCATENATE(I5,J5)="23",CONCATENATE(I5,J5)="32",CONCATENATE(I5,J5)="41"),"2-Baixo",IF(OR(CONCATENATE(I5,J5)="11",CONCATENATE(I5,J5)="12",CONCATENATE(I5,J5)="13",CONCATENATE(I5,J5)="21",CONCATENATE(I5,J5)="22",CONCATENATE(I5,J5)="31"),"1-Muito baixo","")))))</f>
        <v>4-Alto</v>
      </c>
      <c r="I5" s="133">
        <f t="shared" ref="I5:I68" si="1">IF(E5="Muito baixa",1,IF(E5="Baixa",2,IF(E5="Média",3,IF(E5="Alta",4,""))))</f>
        <v>3</v>
      </c>
      <c r="J5" s="133">
        <f t="shared" ref="J5:J68" si="2">IF(F5="Muito baixo",1,IF(F5="Baixo",2,IF(F5="Médio",3,IF(F5="Alto",4,""))))</f>
        <v>4</v>
      </c>
      <c r="K5" s="134"/>
      <c r="L5" s="135" t="str">
        <f t="shared" ref="L5:L68" si="3">IF(K5="","",IF(K5="Muito baixa",1,IF(K5="Baixa",2,IF(K5="Média",3,IF(K5="Alta",4,"")))))</f>
        <v/>
      </c>
      <c r="M5" s="134"/>
      <c r="N5" s="136" t="str">
        <f t="shared" ref="N5:N68" si="4">IF(M5="","",IF(M5="Muito baixo",1,IF(M5="baixo",2,IF(M5="médio",3,IF(M5="alto",4,"")))))</f>
        <v/>
      </c>
      <c r="O5" s="134"/>
      <c r="P5" s="136" t="str">
        <f t="shared" ref="P5:P68" si="5">IF(O5="","",IF(O5="Muito baixo",1,IF(O5="baixo",2,IF(O5="médio",3,IF(O5="alto",4,"")))))</f>
        <v/>
      </c>
      <c r="Q5" s="134"/>
      <c r="R5" s="136" t="str">
        <f t="shared" ref="R5:R68" si="6">IF(Q5="","",IF(Q5="Muito baixo",1,IF(Q5="baixo",2,IF(Q5="médio",3,IF(Q5="alto",4,"")))))</f>
        <v/>
      </c>
      <c r="S5" s="134"/>
      <c r="T5" s="136" t="str">
        <f t="shared" ref="T5:T68" si="7">IF(S5="","",IF(S5="Muito baixo",1,IF(S5="baixo",2,IF(S5="médio",3,IF(S5="alto",4,"")))))</f>
        <v/>
      </c>
      <c r="U5" s="137" t="str">
        <f t="shared" ref="U5:U68" si="8">IFERROR(AVERAGE(N5,P5,R5,T5),"")</f>
        <v/>
      </c>
      <c r="V5" s="138" t="str">
        <f t="shared" ref="V5:V68" si="9">IF(OR(L5="",U5=""),"",L5*U5)</f>
        <v/>
      </c>
      <c r="W5" s="178" t="s">
        <v>228</v>
      </c>
      <c r="X5" s="140"/>
      <c r="Y5" s="139"/>
      <c r="Z5" s="141"/>
    </row>
    <row r="6" spans="1:27" ht="105" customHeight="1">
      <c r="A6" s="143">
        <v>2</v>
      </c>
      <c r="B6" s="164" t="s">
        <v>133</v>
      </c>
      <c r="C6" s="148" t="s">
        <v>134</v>
      </c>
      <c r="D6" s="149">
        <v>43689</v>
      </c>
      <c r="E6" s="150" t="s">
        <v>131</v>
      </c>
      <c r="F6" s="150" t="s">
        <v>132</v>
      </c>
      <c r="G6" s="132" t="str">
        <f t="shared" ref="G6:G69" si="10">H6</f>
        <v>4-Alto</v>
      </c>
      <c r="H6" s="144" t="str">
        <f t="shared" si="0"/>
        <v>4-Alto</v>
      </c>
      <c r="I6" s="133">
        <f t="shared" si="1"/>
        <v>3</v>
      </c>
      <c r="J6" s="133">
        <f t="shared" si="2"/>
        <v>4</v>
      </c>
      <c r="K6" s="134"/>
      <c r="L6" s="135" t="str">
        <f t="shared" si="3"/>
        <v/>
      </c>
      <c r="M6" s="134"/>
      <c r="N6" s="136" t="str">
        <f t="shared" si="4"/>
        <v/>
      </c>
      <c r="O6" s="134"/>
      <c r="P6" s="136" t="str">
        <f t="shared" si="5"/>
        <v/>
      </c>
      <c r="Q6" s="134"/>
      <c r="R6" s="136" t="str">
        <f t="shared" si="6"/>
        <v/>
      </c>
      <c r="S6" s="134"/>
      <c r="T6" s="136" t="str">
        <f t="shared" si="7"/>
        <v/>
      </c>
      <c r="U6" s="145" t="str">
        <f t="shared" si="8"/>
        <v/>
      </c>
      <c r="V6" s="146" t="str">
        <f t="shared" si="9"/>
        <v/>
      </c>
      <c r="W6" s="178" t="s">
        <v>228</v>
      </c>
      <c r="X6" s="140"/>
      <c r="Y6" s="139"/>
      <c r="Z6" s="141"/>
    </row>
    <row r="7" spans="1:27" ht="45">
      <c r="A7" s="131">
        <v>3</v>
      </c>
      <c r="B7" s="164" t="s">
        <v>133</v>
      </c>
      <c r="C7" s="156" t="s">
        <v>135</v>
      </c>
      <c r="D7" s="149">
        <v>43689</v>
      </c>
      <c r="E7" s="150" t="s">
        <v>131</v>
      </c>
      <c r="F7" s="150" t="s">
        <v>132</v>
      </c>
      <c r="G7" s="132" t="str">
        <f t="shared" si="10"/>
        <v>4-Alto</v>
      </c>
      <c r="H7" s="144" t="str">
        <f t="shared" si="0"/>
        <v>4-Alto</v>
      </c>
      <c r="I7" s="133">
        <f t="shared" si="1"/>
        <v>3</v>
      </c>
      <c r="J7" s="133">
        <f t="shared" si="2"/>
        <v>4</v>
      </c>
      <c r="K7" s="134"/>
      <c r="L7" s="135" t="str">
        <f t="shared" si="3"/>
        <v/>
      </c>
      <c r="M7" s="134"/>
      <c r="N7" s="136" t="str">
        <f t="shared" si="4"/>
        <v/>
      </c>
      <c r="O7" s="134"/>
      <c r="P7" s="136" t="str">
        <f t="shared" si="5"/>
        <v/>
      </c>
      <c r="Q7" s="134"/>
      <c r="R7" s="136" t="str">
        <f t="shared" si="6"/>
        <v/>
      </c>
      <c r="S7" s="134"/>
      <c r="T7" s="136" t="str">
        <f t="shared" si="7"/>
        <v/>
      </c>
      <c r="U7" s="145" t="str">
        <f t="shared" si="8"/>
        <v/>
      </c>
      <c r="V7" s="146" t="str">
        <f t="shared" si="9"/>
        <v/>
      </c>
      <c r="W7" s="178" t="s">
        <v>228</v>
      </c>
      <c r="X7" s="140"/>
      <c r="Y7" s="139"/>
      <c r="Z7" s="147"/>
    </row>
    <row r="8" spans="1:27" ht="150">
      <c r="A8" s="143">
        <v>4</v>
      </c>
      <c r="B8" s="164" t="s">
        <v>133</v>
      </c>
      <c r="C8" s="148" t="s">
        <v>136</v>
      </c>
      <c r="D8" s="149">
        <v>43689</v>
      </c>
      <c r="E8" s="150" t="s">
        <v>137</v>
      </c>
      <c r="F8" s="150" t="s">
        <v>138</v>
      </c>
      <c r="G8" s="151" t="str">
        <f t="shared" si="10"/>
        <v>2-Baixo</v>
      </c>
      <c r="H8" s="152" t="str">
        <f t="shared" si="0"/>
        <v>2-Baixo</v>
      </c>
      <c r="I8" s="153">
        <f t="shared" si="1"/>
        <v>2</v>
      </c>
      <c r="J8" s="153">
        <f t="shared" si="2"/>
        <v>3</v>
      </c>
      <c r="K8" s="154"/>
      <c r="L8" s="135" t="str">
        <f t="shared" si="3"/>
        <v/>
      </c>
      <c r="M8" s="154"/>
      <c r="N8" s="155" t="str">
        <f t="shared" si="4"/>
        <v/>
      </c>
      <c r="O8" s="154"/>
      <c r="P8" s="155" t="str">
        <f t="shared" si="5"/>
        <v/>
      </c>
      <c r="Q8" s="154"/>
      <c r="R8" s="155" t="str">
        <f t="shared" si="6"/>
        <v/>
      </c>
      <c r="S8" s="154"/>
      <c r="T8" s="155" t="str">
        <f t="shared" si="7"/>
        <v/>
      </c>
      <c r="U8" s="145" t="str">
        <f t="shared" si="8"/>
        <v/>
      </c>
      <c r="V8" s="146" t="str">
        <f t="shared" si="9"/>
        <v/>
      </c>
      <c r="W8" s="178" t="s">
        <v>228</v>
      </c>
      <c r="X8" s="140"/>
      <c r="Y8" s="139"/>
      <c r="Z8" s="147"/>
    </row>
    <row r="9" spans="1:27" ht="90">
      <c r="A9" s="131">
        <v>5</v>
      </c>
      <c r="B9" s="165" t="s">
        <v>139</v>
      </c>
      <c r="C9" s="156" t="s">
        <v>140</v>
      </c>
      <c r="D9" s="149">
        <v>43689</v>
      </c>
      <c r="E9" s="150" t="s">
        <v>131</v>
      </c>
      <c r="F9" s="150" t="s">
        <v>132</v>
      </c>
      <c r="G9" s="151" t="str">
        <f t="shared" si="10"/>
        <v>4-Alto</v>
      </c>
      <c r="H9" s="152" t="str">
        <f t="shared" si="0"/>
        <v>4-Alto</v>
      </c>
      <c r="I9" s="153">
        <f t="shared" si="1"/>
        <v>3</v>
      </c>
      <c r="J9" s="153">
        <f t="shared" si="2"/>
        <v>4</v>
      </c>
      <c r="K9" s="154"/>
      <c r="L9" s="135" t="str">
        <f t="shared" si="3"/>
        <v/>
      </c>
      <c r="M9" s="154"/>
      <c r="N9" s="155" t="str">
        <f t="shared" si="4"/>
        <v/>
      </c>
      <c r="O9" s="154"/>
      <c r="P9" s="155" t="str">
        <f t="shared" si="5"/>
        <v/>
      </c>
      <c r="Q9" s="154"/>
      <c r="R9" s="155" t="str">
        <f t="shared" si="6"/>
        <v/>
      </c>
      <c r="S9" s="154"/>
      <c r="T9" s="155" t="str">
        <f t="shared" si="7"/>
        <v/>
      </c>
      <c r="U9" s="145" t="str">
        <f t="shared" si="8"/>
        <v/>
      </c>
      <c r="V9" s="146" t="str">
        <f t="shared" si="9"/>
        <v/>
      </c>
      <c r="W9" s="178" t="s">
        <v>228</v>
      </c>
      <c r="X9" s="140"/>
      <c r="Y9" s="139"/>
      <c r="Z9" s="147"/>
    </row>
    <row r="10" spans="1:27" ht="75">
      <c r="A10" s="143">
        <v>6</v>
      </c>
      <c r="B10" s="157" t="s">
        <v>141</v>
      </c>
      <c r="C10" s="157" t="s">
        <v>142</v>
      </c>
      <c r="D10" s="149">
        <v>43689</v>
      </c>
      <c r="E10" s="150" t="s">
        <v>131</v>
      </c>
      <c r="F10" s="150" t="s">
        <v>132</v>
      </c>
      <c r="G10" s="151" t="str">
        <f t="shared" si="10"/>
        <v>4-Alto</v>
      </c>
      <c r="H10" s="152" t="str">
        <f t="shared" si="0"/>
        <v>4-Alto</v>
      </c>
      <c r="I10" s="153">
        <f t="shared" si="1"/>
        <v>3</v>
      </c>
      <c r="J10" s="153">
        <f t="shared" si="2"/>
        <v>4</v>
      </c>
      <c r="K10" s="154"/>
      <c r="L10" s="135" t="str">
        <f t="shared" si="3"/>
        <v/>
      </c>
      <c r="M10" s="154"/>
      <c r="N10" s="155" t="str">
        <f t="shared" si="4"/>
        <v/>
      </c>
      <c r="O10" s="154"/>
      <c r="P10" s="155" t="str">
        <f t="shared" si="5"/>
        <v/>
      </c>
      <c r="Q10" s="154"/>
      <c r="R10" s="155" t="str">
        <f t="shared" si="6"/>
        <v/>
      </c>
      <c r="S10" s="154"/>
      <c r="T10" s="155" t="str">
        <f t="shared" si="7"/>
        <v/>
      </c>
      <c r="U10" s="137" t="str">
        <f t="shared" si="8"/>
        <v/>
      </c>
      <c r="V10" s="146" t="str">
        <f t="shared" si="9"/>
        <v/>
      </c>
      <c r="W10" s="178" t="s">
        <v>228</v>
      </c>
      <c r="X10" s="140"/>
      <c r="Y10" s="139"/>
      <c r="Z10" s="158"/>
    </row>
    <row r="11" spans="1:27" ht="90">
      <c r="A11" s="131">
        <v>7</v>
      </c>
      <c r="B11" s="156" t="s">
        <v>141</v>
      </c>
      <c r="C11" s="156" t="s">
        <v>143</v>
      </c>
      <c r="D11" s="149">
        <v>43689</v>
      </c>
      <c r="E11" s="150" t="s">
        <v>131</v>
      </c>
      <c r="F11" s="150" t="s">
        <v>138</v>
      </c>
      <c r="G11" s="151" t="str">
        <f t="shared" si="10"/>
        <v>3-Médio</v>
      </c>
      <c r="H11" s="152" t="str">
        <f t="shared" si="0"/>
        <v>3-Médio</v>
      </c>
      <c r="I11" s="153">
        <f t="shared" si="1"/>
        <v>3</v>
      </c>
      <c r="J11" s="153">
        <f t="shared" si="2"/>
        <v>3</v>
      </c>
      <c r="K11" s="154"/>
      <c r="L11" s="135" t="str">
        <f t="shared" si="3"/>
        <v/>
      </c>
      <c r="M11" s="154"/>
      <c r="N11" s="155" t="str">
        <f t="shared" si="4"/>
        <v/>
      </c>
      <c r="O11" s="154"/>
      <c r="P11" s="155" t="str">
        <f t="shared" si="5"/>
        <v/>
      </c>
      <c r="Q11" s="154"/>
      <c r="R11" s="155" t="str">
        <f t="shared" si="6"/>
        <v/>
      </c>
      <c r="S11" s="154"/>
      <c r="T11" s="155" t="str">
        <f t="shared" si="7"/>
        <v/>
      </c>
      <c r="U11" s="145" t="str">
        <f t="shared" si="8"/>
        <v/>
      </c>
      <c r="V11" s="146" t="str">
        <f t="shared" si="9"/>
        <v/>
      </c>
      <c r="W11" s="178" t="s">
        <v>228</v>
      </c>
      <c r="X11" s="140"/>
      <c r="Y11" s="139"/>
      <c r="Z11" s="147"/>
    </row>
    <row r="12" spans="1:27" ht="45">
      <c r="A12" s="143">
        <v>8</v>
      </c>
      <c r="B12" s="148" t="s">
        <v>144</v>
      </c>
      <c r="C12" s="148" t="s">
        <v>145</v>
      </c>
      <c r="D12" s="149">
        <v>43689</v>
      </c>
      <c r="E12" s="150" t="s">
        <v>131</v>
      </c>
      <c r="F12" s="150" t="s">
        <v>132</v>
      </c>
      <c r="G12" s="151" t="str">
        <f t="shared" si="10"/>
        <v>4-Alto</v>
      </c>
      <c r="H12" s="152" t="str">
        <f t="shared" si="0"/>
        <v>4-Alto</v>
      </c>
      <c r="I12" s="153">
        <f t="shared" si="1"/>
        <v>3</v>
      </c>
      <c r="J12" s="153">
        <f t="shared" si="2"/>
        <v>4</v>
      </c>
      <c r="K12" s="154"/>
      <c r="L12" s="135" t="str">
        <f t="shared" si="3"/>
        <v/>
      </c>
      <c r="M12" s="154"/>
      <c r="N12" s="155" t="str">
        <f t="shared" si="4"/>
        <v/>
      </c>
      <c r="O12" s="154"/>
      <c r="P12" s="155" t="str">
        <f t="shared" si="5"/>
        <v/>
      </c>
      <c r="Q12" s="154"/>
      <c r="R12" s="155" t="str">
        <f t="shared" si="6"/>
        <v/>
      </c>
      <c r="S12" s="154"/>
      <c r="T12" s="155" t="str">
        <f t="shared" si="7"/>
        <v/>
      </c>
      <c r="U12" s="145" t="str">
        <f t="shared" si="8"/>
        <v/>
      </c>
      <c r="V12" s="146" t="str">
        <f t="shared" si="9"/>
        <v/>
      </c>
      <c r="W12" s="178" t="s">
        <v>228</v>
      </c>
      <c r="X12" s="140"/>
      <c r="Y12" s="157"/>
      <c r="Z12" s="147"/>
    </row>
    <row r="13" spans="1:27" ht="90">
      <c r="A13" s="131">
        <v>9</v>
      </c>
      <c r="B13" s="156" t="s">
        <v>144</v>
      </c>
      <c r="C13" s="156" t="s">
        <v>146</v>
      </c>
      <c r="D13" s="149">
        <v>43689</v>
      </c>
      <c r="E13" s="150" t="s">
        <v>131</v>
      </c>
      <c r="F13" s="150" t="s">
        <v>138</v>
      </c>
      <c r="G13" s="151" t="str">
        <f t="shared" si="10"/>
        <v>3-Médio</v>
      </c>
      <c r="H13" s="152" t="str">
        <f t="shared" si="0"/>
        <v>3-Médio</v>
      </c>
      <c r="I13" s="153">
        <f t="shared" si="1"/>
        <v>3</v>
      </c>
      <c r="J13" s="153">
        <f t="shared" si="2"/>
        <v>3</v>
      </c>
      <c r="K13" s="154"/>
      <c r="L13" s="135" t="str">
        <f t="shared" si="3"/>
        <v/>
      </c>
      <c r="M13" s="154"/>
      <c r="N13" s="155" t="str">
        <f t="shared" si="4"/>
        <v/>
      </c>
      <c r="O13" s="154"/>
      <c r="P13" s="155" t="str">
        <f t="shared" si="5"/>
        <v/>
      </c>
      <c r="Q13" s="154"/>
      <c r="R13" s="155" t="str">
        <f t="shared" si="6"/>
        <v/>
      </c>
      <c r="S13" s="154"/>
      <c r="T13" s="155" t="str">
        <f t="shared" si="7"/>
        <v/>
      </c>
      <c r="U13" s="145" t="str">
        <f t="shared" si="8"/>
        <v/>
      </c>
      <c r="V13" s="146" t="str">
        <f t="shared" si="9"/>
        <v/>
      </c>
      <c r="W13" s="178" t="s">
        <v>228</v>
      </c>
      <c r="X13" s="140"/>
      <c r="Y13" s="157"/>
      <c r="Z13" s="147"/>
    </row>
    <row r="14" spans="1:27" ht="150">
      <c r="A14" s="143">
        <v>10</v>
      </c>
      <c r="B14" s="148" t="s">
        <v>144</v>
      </c>
      <c r="C14" s="148" t="s">
        <v>147</v>
      </c>
      <c r="D14" s="149">
        <v>43689</v>
      </c>
      <c r="E14" s="150" t="s">
        <v>137</v>
      </c>
      <c r="F14" s="150" t="s">
        <v>138</v>
      </c>
      <c r="G14" s="151" t="str">
        <f t="shared" si="10"/>
        <v>2-Baixo</v>
      </c>
      <c r="H14" s="152" t="str">
        <f t="shared" si="0"/>
        <v>2-Baixo</v>
      </c>
      <c r="I14" s="153">
        <f t="shared" si="1"/>
        <v>2</v>
      </c>
      <c r="J14" s="153">
        <f t="shared" si="2"/>
        <v>3</v>
      </c>
      <c r="K14" s="154"/>
      <c r="L14" s="135" t="str">
        <f t="shared" si="3"/>
        <v/>
      </c>
      <c r="M14" s="154"/>
      <c r="N14" s="155" t="str">
        <f t="shared" si="4"/>
        <v/>
      </c>
      <c r="O14" s="154"/>
      <c r="P14" s="155" t="str">
        <f t="shared" si="5"/>
        <v/>
      </c>
      <c r="Q14" s="154"/>
      <c r="R14" s="155" t="str">
        <f t="shared" si="6"/>
        <v/>
      </c>
      <c r="S14" s="154"/>
      <c r="T14" s="155" t="str">
        <f t="shared" si="7"/>
        <v/>
      </c>
      <c r="U14" s="145" t="str">
        <f t="shared" si="8"/>
        <v/>
      </c>
      <c r="V14" s="146" t="str">
        <f t="shared" si="9"/>
        <v/>
      </c>
      <c r="W14" s="178" t="s">
        <v>228</v>
      </c>
      <c r="X14" s="140"/>
      <c r="Y14" s="157"/>
      <c r="Z14" s="147"/>
    </row>
    <row r="15" spans="1:27" ht="90">
      <c r="A15" s="131">
        <v>11</v>
      </c>
      <c r="B15" s="156" t="s">
        <v>144</v>
      </c>
      <c r="C15" s="156" t="s">
        <v>148</v>
      </c>
      <c r="D15" s="149">
        <v>43689</v>
      </c>
      <c r="E15" s="150" t="s">
        <v>131</v>
      </c>
      <c r="F15" s="150" t="s">
        <v>132</v>
      </c>
      <c r="G15" s="151" t="str">
        <f t="shared" si="10"/>
        <v>4-Alto</v>
      </c>
      <c r="H15" s="152" t="str">
        <f t="shared" si="0"/>
        <v>4-Alto</v>
      </c>
      <c r="I15" s="153">
        <f t="shared" si="1"/>
        <v>3</v>
      </c>
      <c r="J15" s="153">
        <f t="shared" si="2"/>
        <v>4</v>
      </c>
      <c r="K15" s="154"/>
      <c r="L15" s="135" t="str">
        <f t="shared" si="3"/>
        <v/>
      </c>
      <c r="M15" s="154"/>
      <c r="N15" s="155" t="str">
        <f t="shared" si="4"/>
        <v/>
      </c>
      <c r="O15" s="154"/>
      <c r="P15" s="155" t="str">
        <f t="shared" si="5"/>
        <v/>
      </c>
      <c r="Q15" s="154"/>
      <c r="R15" s="155" t="str">
        <f t="shared" si="6"/>
        <v/>
      </c>
      <c r="S15" s="154"/>
      <c r="T15" s="155" t="str">
        <f t="shared" si="7"/>
        <v/>
      </c>
      <c r="U15" s="145" t="str">
        <f t="shared" si="8"/>
        <v/>
      </c>
      <c r="V15" s="146" t="str">
        <f t="shared" si="9"/>
        <v/>
      </c>
      <c r="W15" s="178" t="s">
        <v>228</v>
      </c>
      <c r="X15" s="140"/>
      <c r="Y15" s="139"/>
      <c r="Z15" s="147"/>
    </row>
    <row r="16" spans="1:27" ht="120">
      <c r="A16" s="143">
        <v>12</v>
      </c>
      <c r="B16" s="148" t="s">
        <v>149</v>
      </c>
      <c r="C16" s="148" t="s">
        <v>150</v>
      </c>
      <c r="D16" s="149">
        <v>43689</v>
      </c>
      <c r="E16" s="150" t="s">
        <v>131</v>
      </c>
      <c r="F16" s="150" t="s">
        <v>132</v>
      </c>
      <c r="G16" s="151" t="str">
        <f t="shared" si="10"/>
        <v>4-Alto</v>
      </c>
      <c r="H16" s="152" t="str">
        <f t="shared" si="0"/>
        <v>4-Alto</v>
      </c>
      <c r="I16" s="153">
        <f t="shared" si="1"/>
        <v>3</v>
      </c>
      <c r="J16" s="153">
        <f t="shared" si="2"/>
        <v>4</v>
      </c>
      <c r="K16" s="154"/>
      <c r="L16" s="135" t="str">
        <f t="shared" si="3"/>
        <v/>
      </c>
      <c r="M16" s="154"/>
      <c r="N16" s="155" t="str">
        <f t="shared" si="4"/>
        <v/>
      </c>
      <c r="O16" s="154"/>
      <c r="P16" s="155" t="str">
        <f t="shared" si="5"/>
        <v/>
      </c>
      <c r="Q16" s="154"/>
      <c r="R16" s="155" t="str">
        <f t="shared" si="6"/>
        <v/>
      </c>
      <c r="S16" s="154"/>
      <c r="T16" s="155" t="str">
        <f t="shared" si="7"/>
        <v/>
      </c>
      <c r="U16" s="145" t="str">
        <f t="shared" si="8"/>
        <v/>
      </c>
      <c r="V16" s="146" t="str">
        <f t="shared" si="9"/>
        <v/>
      </c>
      <c r="W16" s="178" t="s">
        <v>228</v>
      </c>
      <c r="X16" s="140"/>
      <c r="Y16" s="157"/>
      <c r="Z16" s="147"/>
    </row>
    <row r="17" spans="1:26" ht="120">
      <c r="A17" s="131">
        <v>13</v>
      </c>
      <c r="B17" s="156" t="s">
        <v>151</v>
      </c>
      <c r="C17" s="156" t="s">
        <v>152</v>
      </c>
      <c r="D17" s="149">
        <v>43689</v>
      </c>
      <c r="E17" s="150" t="s">
        <v>131</v>
      </c>
      <c r="F17" s="150" t="s">
        <v>132</v>
      </c>
      <c r="G17" s="151" t="str">
        <f t="shared" si="10"/>
        <v>4-Alto</v>
      </c>
      <c r="H17" s="152" t="str">
        <f t="shared" si="0"/>
        <v>4-Alto</v>
      </c>
      <c r="I17" s="153">
        <f t="shared" si="1"/>
        <v>3</v>
      </c>
      <c r="J17" s="153">
        <f t="shared" si="2"/>
        <v>4</v>
      </c>
      <c r="K17" s="154"/>
      <c r="L17" s="135" t="str">
        <f t="shared" si="3"/>
        <v/>
      </c>
      <c r="M17" s="154"/>
      <c r="N17" s="155" t="str">
        <f t="shared" si="4"/>
        <v/>
      </c>
      <c r="O17" s="154"/>
      <c r="P17" s="155" t="str">
        <f t="shared" si="5"/>
        <v/>
      </c>
      <c r="Q17" s="154"/>
      <c r="R17" s="155" t="str">
        <f t="shared" si="6"/>
        <v/>
      </c>
      <c r="S17" s="154"/>
      <c r="T17" s="155" t="str">
        <f t="shared" si="7"/>
        <v/>
      </c>
      <c r="U17" s="145" t="str">
        <f t="shared" si="8"/>
        <v/>
      </c>
      <c r="V17" s="146" t="str">
        <f t="shared" si="9"/>
        <v/>
      </c>
      <c r="W17" s="178" t="s">
        <v>228</v>
      </c>
      <c r="X17" s="140"/>
      <c r="Y17" s="157"/>
      <c r="Z17" s="147"/>
    </row>
    <row r="18" spans="1:26" ht="105">
      <c r="A18" s="143">
        <v>14</v>
      </c>
      <c r="B18" s="148" t="s">
        <v>151</v>
      </c>
      <c r="C18" s="148" t="s">
        <v>153</v>
      </c>
      <c r="D18" s="149">
        <v>43689</v>
      </c>
      <c r="E18" s="150" t="s">
        <v>131</v>
      </c>
      <c r="F18" s="150" t="s">
        <v>132</v>
      </c>
      <c r="G18" s="151" t="str">
        <f t="shared" si="10"/>
        <v>4-Alto</v>
      </c>
      <c r="H18" s="152" t="str">
        <f t="shared" si="0"/>
        <v>4-Alto</v>
      </c>
      <c r="I18" s="153">
        <f t="shared" si="1"/>
        <v>3</v>
      </c>
      <c r="J18" s="153">
        <f t="shared" si="2"/>
        <v>4</v>
      </c>
      <c r="K18" s="154"/>
      <c r="L18" s="135" t="str">
        <f t="shared" si="3"/>
        <v/>
      </c>
      <c r="M18" s="154"/>
      <c r="N18" s="155" t="str">
        <f t="shared" si="4"/>
        <v/>
      </c>
      <c r="O18" s="154"/>
      <c r="P18" s="155" t="str">
        <f t="shared" si="5"/>
        <v/>
      </c>
      <c r="Q18" s="154"/>
      <c r="R18" s="155" t="str">
        <f t="shared" si="6"/>
        <v/>
      </c>
      <c r="S18" s="154"/>
      <c r="T18" s="155" t="str">
        <f t="shared" si="7"/>
        <v/>
      </c>
      <c r="U18" s="145" t="str">
        <f t="shared" si="8"/>
        <v/>
      </c>
      <c r="V18" s="146" t="str">
        <f t="shared" si="9"/>
        <v/>
      </c>
      <c r="W18" s="178" t="s">
        <v>228</v>
      </c>
      <c r="X18" s="140"/>
      <c r="Y18" s="157"/>
      <c r="Z18" s="147"/>
    </row>
    <row r="19" spans="1:26" ht="75">
      <c r="A19" s="131">
        <v>15</v>
      </c>
      <c r="B19" s="148" t="s">
        <v>151</v>
      </c>
      <c r="C19" s="148" t="s">
        <v>154</v>
      </c>
      <c r="D19" s="149">
        <v>43689</v>
      </c>
      <c r="E19" s="150" t="s">
        <v>131</v>
      </c>
      <c r="F19" s="150" t="s">
        <v>138</v>
      </c>
      <c r="G19" s="151" t="str">
        <f t="shared" si="10"/>
        <v>3-Médio</v>
      </c>
      <c r="H19" s="152" t="str">
        <f t="shared" si="0"/>
        <v>3-Médio</v>
      </c>
      <c r="I19" s="153">
        <f t="shared" si="1"/>
        <v>3</v>
      </c>
      <c r="J19" s="153">
        <f t="shared" si="2"/>
        <v>3</v>
      </c>
      <c r="K19" s="154"/>
      <c r="L19" s="135" t="str">
        <f t="shared" si="3"/>
        <v/>
      </c>
      <c r="M19" s="154"/>
      <c r="N19" s="155" t="str">
        <f t="shared" si="4"/>
        <v/>
      </c>
      <c r="O19" s="154"/>
      <c r="P19" s="155" t="str">
        <f t="shared" si="5"/>
        <v/>
      </c>
      <c r="Q19" s="154"/>
      <c r="R19" s="155" t="str">
        <f t="shared" si="6"/>
        <v/>
      </c>
      <c r="S19" s="154"/>
      <c r="T19" s="155" t="str">
        <f t="shared" si="7"/>
        <v/>
      </c>
      <c r="U19" s="145" t="str">
        <f t="shared" si="8"/>
        <v/>
      </c>
      <c r="V19" s="146" t="str">
        <f t="shared" si="9"/>
        <v/>
      </c>
      <c r="W19" s="178" t="s">
        <v>228</v>
      </c>
      <c r="X19" s="140"/>
      <c r="Y19" s="157"/>
      <c r="Z19" s="147"/>
    </row>
    <row r="20" spans="1:26" ht="150">
      <c r="A20" s="143">
        <v>16</v>
      </c>
      <c r="B20" s="148" t="s">
        <v>151</v>
      </c>
      <c r="C20" s="148" t="s">
        <v>155</v>
      </c>
      <c r="D20" s="149">
        <v>43689</v>
      </c>
      <c r="E20" s="150" t="s">
        <v>137</v>
      </c>
      <c r="F20" s="150" t="s">
        <v>138</v>
      </c>
      <c r="G20" s="151" t="str">
        <f t="shared" si="10"/>
        <v>2-Baixo</v>
      </c>
      <c r="H20" s="152" t="str">
        <f t="shared" si="0"/>
        <v>2-Baixo</v>
      </c>
      <c r="I20" s="153">
        <f t="shared" si="1"/>
        <v>2</v>
      </c>
      <c r="J20" s="153">
        <f t="shared" si="2"/>
        <v>3</v>
      </c>
      <c r="K20" s="154"/>
      <c r="L20" s="135" t="str">
        <f t="shared" si="3"/>
        <v/>
      </c>
      <c r="M20" s="154"/>
      <c r="N20" s="155" t="str">
        <f t="shared" si="4"/>
        <v/>
      </c>
      <c r="O20" s="154"/>
      <c r="P20" s="155" t="str">
        <f t="shared" si="5"/>
        <v/>
      </c>
      <c r="Q20" s="154"/>
      <c r="R20" s="155" t="str">
        <f t="shared" si="6"/>
        <v/>
      </c>
      <c r="S20" s="154"/>
      <c r="T20" s="155" t="str">
        <f t="shared" si="7"/>
        <v/>
      </c>
      <c r="U20" s="145" t="str">
        <f t="shared" si="8"/>
        <v/>
      </c>
      <c r="V20" s="146" t="str">
        <f t="shared" si="9"/>
        <v/>
      </c>
      <c r="W20" s="178" t="s">
        <v>228</v>
      </c>
      <c r="X20" s="140"/>
      <c r="Y20" s="157"/>
      <c r="Z20" s="147"/>
    </row>
    <row r="21" spans="1:26" ht="60">
      <c r="A21" s="131">
        <v>17</v>
      </c>
      <c r="B21" s="148" t="s">
        <v>156</v>
      </c>
      <c r="C21" s="148" t="s">
        <v>157</v>
      </c>
      <c r="D21" s="149">
        <v>43689</v>
      </c>
      <c r="E21" s="150" t="s">
        <v>131</v>
      </c>
      <c r="F21" s="150" t="s">
        <v>132</v>
      </c>
      <c r="G21" s="151" t="str">
        <f t="shared" si="10"/>
        <v>4-Alto</v>
      </c>
      <c r="H21" s="152" t="str">
        <f t="shared" si="0"/>
        <v>4-Alto</v>
      </c>
      <c r="I21" s="153">
        <f t="shared" si="1"/>
        <v>3</v>
      </c>
      <c r="J21" s="153">
        <f t="shared" si="2"/>
        <v>4</v>
      </c>
      <c r="K21" s="154"/>
      <c r="L21" s="135" t="str">
        <f t="shared" si="3"/>
        <v/>
      </c>
      <c r="M21" s="154"/>
      <c r="N21" s="155" t="str">
        <f t="shared" si="4"/>
        <v/>
      </c>
      <c r="O21" s="154"/>
      <c r="P21" s="155" t="str">
        <f t="shared" si="5"/>
        <v/>
      </c>
      <c r="Q21" s="154"/>
      <c r="R21" s="155" t="str">
        <f t="shared" si="6"/>
        <v/>
      </c>
      <c r="S21" s="154"/>
      <c r="T21" s="155" t="str">
        <f t="shared" si="7"/>
        <v/>
      </c>
      <c r="U21" s="145" t="str">
        <f t="shared" si="8"/>
        <v/>
      </c>
      <c r="V21" s="146" t="str">
        <f t="shared" si="9"/>
        <v/>
      </c>
      <c r="W21" s="178" t="s">
        <v>228</v>
      </c>
      <c r="X21" s="140"/>
      <c r="Y21" s="157"/>
      <c r="Z21" s="147"/>
    </row>
    <row r="22" spans="1:26" ht="90">
      <c r="A22" s="143">
        <v>18</v>
      </c>
      <c r="B22" s="148" t="s">
        <v>156</v>
      </c>
      <c r="C22" s="148" t="s">
        <v>158</v>
      </c>
      <c r="D22" s="149">
        <v>43689</v>
      </c>
      <c r="E22" s="150" t="s">
        <v>131</v>
      </c>
      <c r="F22" s="150" t="s">
        <v>132</v>
      </c>
      <c r="G22" s="151" t="str">
        <f t="shared" si="10"/>
        <v>4-Alto</v>
      </c>
      <c r="H22" s="152" t="str">
        <f t="shared" si="0"/>
        <v>4-Alto</v>
      </c>
      <c r="I22" s="153">
        <f t="shared" si="1"/>
        <v>3</v>
      </c>
      <c r="J22" s="153">
        <f t="shared" si="2"/>
        <v>4</v>
      </c>
      <c r="K22" s="154"/>
      <c r="L22" s="135" t="str">
        <f t="shared" si="3"/>
        <v/>
      </c>
      <c r="M22" s="154"/>
      <c r="N22" s="155" t="str">
        <f t="shared" si="4"/>
        <v/>
      </c>
      <c r="O22" s="154"/>
      <c r="P22" s="155" t="str">
        <f t="shared" si="5"/>
        <v/>
      </c>
      <c r="Q22" s="154"/>
      <c r="R22" s="155" t="str">
        <f t="shared" si="6"/>
        <v/>
      </c>
      <c r="S22" s="154"/>
      <c r="T22" s="155" t="str">
        <f t="shared" si="7"/>
        <v/>
      </c>
      <c r="U22" s="145" t="str">
        <f t="shared" si="8"/>
        <v/>
      </c>
      <c r="V22" s="146" t="str">
        <f t="shared" si="9"/>
        <v/>
      </c>
      <c r="W22" s="178" t="s">
        <v>228</v>
      </c>
      <c r="X22" s="140"/>
      <c r="Y22" s="157"/>
      <c r="Z22" s="147"/>
    </row>
    <row r="23" spans="1:26" ht="75">
      <c r="A23" s="131">
        <v>19</v>
      </c>
      <c r="B23" s="148" t="s">
        <v>156</v>
      </c>
      <c r="C23" s="148" t="s">
        <v>159</v>
      </c>
      <c r="D23" s="149">
        <v>43689</v>
      </c>
      <c r="E23" s="150" t="s">
        <v>131</v>
      </c>
      <c r="F23" s="150" t="s">
        <v>132</v>
      </c>
      <c r="G23" s="151" t="str">
        <f t="shared" si="10"/>
        <v>4-Alto</v>
      </c>
      <c r="H23" s="152" t="str">
        <f t="shared" si="0"/>
        <v>4-Alto</v>
      </c>
      <c r="I23" s="153">
        <f t="shared" si="1"/>
        <v>3</v>
      </c>
      <c r="J23" s="153">
        <f t="shared" si="2"/>
        <v>4</v>
      </c>
      <c r="K23" s="154"/>
      <c r="L23" s="135" t="str">
        <f t="shared" si="3"/>
        <v/>
      </c>
      <c r="M23" s="154"/>
      <c r="N23" s="155" t="str">
        <f t="shared" si="4"/>
        <v/>
      </c>
      <c r="O23" s="154"/>
      <c r="P23" s="155" t="str">
        <f t="shared" si="5"/>
        <v/>
      </c>
      <c r="Q23" s="154"/>
      <c r="R23" s="155" t="str">
        <f t="shared" si="6"/>
        <v/>
      </c>
      <c r="S23" s="154"/>
      <c r="T23" s="155" t="str">
        <f t="shared" si="7"/>
        <v/>
      </c>
      <c r="U23" s="145" t="str">
        <f t="shared" si="8"/>
        <v/>
      </c>
      <c r="V23" s="146" t="str">
        <f t="shared" si="9"/>
        <v/>
      </c>
      <c r="W23" s="178" t="s">
        <v>228</v>
      </c>
      <c r="X23" s="140"/>
      <c r="Y23" s="157"/>
      <c r="Z23" s="147"/>
    </row>
    <row r="24" spans="1:26" ht="165">
      <c r="A24" s="143">
        <v>20</v>
      </c>
      <c r="B24" s="148" t="s">
        <v>156</v>
      </c>
      <c r="C24" s="148" t="s">
        <v>160</v>
      </c>
      <c r="D24" s="149">
        <v>43689</v>
      </c>
      <c r="E24" s="150" t="s">
        <v>137</v>
      </c>
      <c r="F24" s="150" t="s">
        <v>138</v>
      </c>
      <c r="G24" s="151" t="str">
        <f t="shared" si="10"/>
        <v>2-Baixo</v>
      </c>
      <c r="H24" s="152" t="str">
        <f t="shared" si="0"/>
        <v>2-Baixo</v>
      </c>
      <c r="I24" s="153">
        <f t="shared" si="1"/>
        <v>2</v>
      </c>
      <c r="J24" s="153">
        <f t="shared" si="2"/>
        <v>3</v>
      </c>
      <c r="K24" s="154"/>
      <c r="L24" s="135" t="str">
        <f t="shared" si="3"/>
        <v/>
      </c>
      <c r="M24" s="154"/>
      <c r="N24" s="155" t="str">
        <f t="shared" si="4"/>
        <v/>
      </c>
      <c r="O24" s="154"/>
      <c r="P24" s="155" t="str">
        <f t="shared" si="5"/>
        <v/>
      </c>
      <c r="Q24" s="154"/>
      <c r="R24" s="155" t="str">
        <f t="shared" si="6"/>
        <v/>
      </c>
      <c r="S24" s="154"/>
      <c r="T24" s="155" t="str">
        <f t="shared" si="7"/>
        <v/>
      </c>
      <c r="U24" s="145" t="str">
        <f t="shared" si="8"/>
        <v/>
      </c>
      <c r="V24" s="146" t="str">
        <f t="shared" si="9"/>
        <v/>
      </c>
      <c r="W24" s="178" t="s">
        <v>228</v>
      </c>
      <c r="X24" s="140"/>
      <c r="Y24" s="157"/>
      <c r="Z24" s="147"/>
    </row>
    <row r="25" spans="1:26" ht="60">
      <c r="A25" s="131">
        <v>21</v>
      </c>
      <c r="B25" s="148" t="s">
        <v>161</v>
      </c>
      <c r="C25" s="148" t="s">
        <v>162</v>
      </c>
      <c r="D25" s="149">
        <v>43689</v>
      </c>
      <c r="E25" s="150" t="s">
        <v>131</v>
      </c>
      <c r="F25" s="150" t="s">
        <v>163</v>
      </c>
      <c r="G25" s="151" t="str">
        <f t="shared" si="10"/>
        <v>2-Baixo</v>
      </c>
      <c r="H25" s="152" t="str">
        <f t="shared" si="0"/>
        <v>2-Baixo</v>
      </c>
      <c r="I25" s="153">
        <f t="shared" si="1"/>
        <v>3</v>
      </c>
      <c r="J25" s="153">
        <f t="shared" si="2"/>
        <v>2</v>
      </c>
      <c r="K25" s="154"/>
      <c r="L25" s="135" t="str">
        <f t="shared" si="3"/>
        <v/>
      </c>
      <c r="M25" s="154"/>
      <c r="N25" s="155" t="str">
        <f t="shared" si="4"/>
        <v/>
      </c>
      <c r="O25" s="154"/>
      <c r="P25" s="155" t="str">
        <f t="shared" si="5"/>
        <v/>
      </c>
      <c r="Q25" s="154"/>
      <c r="R25" s="155" t="str">
        <f t="shared" si="6"/>
        <v/>
      </c>
      <c r="S25" s="154"/>
      <c r="T25" s="155" t="str">
        <f t="shared" si="7"/>
        <v/>
      </c>
      <c r="U25" s="145" t="str">
        <f t="shared" si="8"/>
        <v/>
      </c>
      <c r="V25" s="146" t="str">
        <f t="shared" si="9"/>
        <v/>
      </c>
      <c r="W25" s="178" t="s">
        <v>228</v>
      </c>
      <c r="X25" s="140"/>
      <c r="Y25" s="157"/>
      <c r="Z25" s="147"/>
    </row>
    <row r="26" spans="1:26" ht="105">
      <c r="A26" s="143">
        <v>22</v>
      </c>
      <c r="B26" s="148" t="s">
        <v>164</v>
      </c>
      <c r="C26" s="148" t="s">
        <v>165</v>
      </c>
      <c r="D26" s="149">
        <v>43689</v>
      </c>
      <c r="E26" s="150" t="s">
        <v>131</v>
      </c>
      <c r="F26" s="150" t="s">
        <v>138</v>
      </c>
      <c r="G26" s="151" t="str">
        <f t="shared" si="10"/>
        <v>3-Médio</v>
      </c>
      <c r="H26" s="152" t="str">
        <f t="shared" si="0"/>
        <v>3-Médio</v>
      </c>
      <c r="I26" s="153">
        <f t="shared" si="1"/>
        <v>3</v>
      </c>
      <c r="J26" s="153">
        <f t="shared" si="2"/>
        <v>3</v>
      </c>
      <c r="K26" s="154"/>
      <c r="L26" s="135" t="str">
        <f t="shared" si="3"/>
        <v/>
      </c>
      <c r="M26" s="154"/>
      <c r="N26" s="155" t="str">
        <f t="shared" si="4"/>
        <v/>
      </c>
      <c r="O26" s="154"/>
      <c r="P26" s="155" t="str">
        <f t="shared" si="5"/>
        <v/>
      </c>
      <c r="Q26" s="154"/>
      <c r="R26" s="155" t="str">
        <f t="shared" si="6"/>
        <v/>
      </c>
      <c r="S26" s="154"/>
      <c r="T26" s="155" t="str">
        <f t="shared" si="7"/>
        <v/>
      </c>
      <c r="U26" s="145" t="str">
        <f t="shared" si="8"/>
        <v/>
      </c>
      <c r="V26" s="146" t="str">
        <f t="shared" si="9"/>
        <v/>
      </c>
      <c r="W26" s="178" t="s">
        <v>228</v>
      </c>
      <c r="X26" s="140"/>
      <c r="Y26" s="157"/>
      <c r="Z26" s="147"/>
    </row>
    <row r="27" spans="1:26" ht="45">
      <c r="A27" s="131">
        <v>23</v>
      </c>
      <c r="B27" s="148" t="s">
        <v>166</v>
      </c>
      <c r="C27" s="148" t="s">
        <v>167</v>
      </c>
      <c r="D27" s="149">
        <v>43689</v>
      </c>
      <c r="E27" s="150" t="s">
        <v>131</v>
      </c>
      <c r="F27" s="150" t="s">
        <v>132</v>
      </c>
      <c r="G27" s="151" t="str">
        <f t="shared" si="10"/>
        <v>4-Alto</v>
      </c>
      <c r="H27" s="152" t="str">
        <f t="shared" si="0"/>
        <v>4-Alto</v>
      </c>
      <c r="I27" s="153">
        <f t="shared" si="1"/>
        <v>3</v>
      </c>
      <c r="J27" s="153">
        <f t="shared" si="2"/>
        <v>4</v>
      </c>
      <c r="K27" s="154"/>
      <c r="L27" s="135" t="str">
        <f t="shared" si="3"/>
        <v/>
      </c>
      <c r="M27" s="154"/>
      <c r="N27" s="155" t="str">
        <f t="shared" si="4"/>
        <v/>
      </c>
      <c r="O27" s="154"/>
      <c r="P27" s="155" t="str">
        <f t="shared" si="5"/>
        <v/>
      </c>
      <c r="Q27" s="154"/>
      <c r="R27" s="155" t="str">
        <f t="shared" si="6"/>
        <v/>
      </c>
      <c r="S27" s="154"/>
      <c r="T27" s="155" t="str">
        <f t="shared" si="7"/>
        <v/>
      </c>
      <c r="U27" s="145" t="str">
        <f t="shared" si="8"/>
        <v/>
      </c>
      <c r="V27" s="146" t="str">
        <f t="shared" si="9"/>
        <v/>
      </c>
      <c r="W27" s="178" t="s">
        <v>228</v>
      </c>
      <c r="X27" s="140"/>
      <c r="Y27" s="157"/>
      <c r="Z27" s="147"/>
    </row>
    <row r="28" spans="1:26" ht="75">
      <c r="A28" s="143">
        <v>24</v>
      </c>
      <c r="B28" s="148" t="s">
        <v>166</v>
      </c>
      <c r="C28" s="148" t="s">
        <v>168</v>
      </c>
      <c r="D28" s="149">
        <v>43689</v>
      </c>
      <c r="E28" s="150" t="s">
        <v>131</v>
      </c>
      <c r="F28" s="150" t="s">
        <v>138</v>
      </c>
      <c r="G28" s="151" t="str">
        <f t="shared" si="10"/>
        <v>3-Médio</v>
      </c>
      <c r="H28" s="152" t="str">
        <f t="shared" si="0"/>
        <v>3-Médio</v>
      </c>
      <c r="I28" s="153">
        <f t="shared" si="1"/>
        <v>3</v>
      </c>
      <c r="J28" s="153">
        <f t="shared" si="2"/>
        <v>3</v>
      </c>
      <c r="K28" s="154"/>
      <c r="L28" s="135" t="str">
        <f t="shared" si="3"/>
        <v/>
      </c>
      <c r="M28" s="154"/>
      <c r="N28" s="155" t="str">
        <f t="shared" si="4"/>
        <v/>
      </c>
      <c r="O28" s="154"/>
      <c r="P28" s="155" t="str">
        <f t="shared" si="5"/>
        <v/>
      </c>
      <c r="Q28" s="154"/>
      <c r="R28" s="155" t="str">
        <f t="shared" si="6"/>
        <v/>
      </c>
      <c r="S28" s="154"/>
      <c r="T28" s="155" t="str">
        <f t="shared" si="7"/>
        <v/>
      </c>
      <c r="U28" s="145" t="str">
        <f t="shared" si="8"/>
        <v/>
      </c>
      <c r="V28" s="146" t="str">
        <f t="shared" si="9"/>
        <v/>
      </c>
      <c r="W28" s="178" t="s">
        <v>228</v>
      </c>
      <c r="X28" s="140"/>
      <c r="Y28" s="157"/>
      <c r="Z28" s="147"/>
    </row>
    <row r="29" spans="1:26" ht="150">
      <c r="A29" s="131">
        <v>25</v>
      </c>
      <c r="B29" s="148" t="s">
        <v>166</v>
      </c>
      <c r="C29" s="148" t="s">
        <v>169</v>
      </c>
      <c r="D29" s="149">
        <v>43689</v>
      </c>
      <c r="E29" s="150" t="s">
        <v>137</v>
      </c>
      <c r="F29" s="150" t="s">
        <v>138</v>
      </c>
      <c r="G29" s="151" t="str">
        <f t="shared" si="10"/>
        <v>2-Baixo</v>
      </c>
      <c r="H29" s="152" t="str">
        <f t="shared" si="0"/>
        <v>2-Baixo</v>
      </c>
      <c r="I29" s="153">
        <f t="shared" si="1"/>
        <v>2</v>
      </c>
      <c r="J29" s="153">
        <f t="shared" si="2"/>
        <v>3</v>
      </c>
      <c r="K29" s="154"/>
      <c r="L29" s="135" t="str">
        <f t="shared" si="3"/>
        <v/>
      </c>
      <c r="M29" s="154"/>
      <c r="N29" s="155" t="str">
        <f t="shared" si="4"/>
        <v/>
      </c>
      <c r="O29" s="154"/>
      <c r="P29" s="155" t="str">
        <f t="shared" si="5"/>
        <v/>
      </c>
      <c r="Q29" s="154"/>
      <c r="R29" s="155" t="str">
        <f t="shared" si="6"/>
        <v/>
      </c>
      <c r="S29" s="154"/>
      <c r="T29" s="155" t="str">
        <f t="shared" si="7"/>
        <v/>
      </c>
      <c r="U29" s="145" t="str">
        <f t="shared" si="8"/>
        <v/>
      </c>
      <c r="V29" s="146" t="str">
        <f t="shared" si="9"/>
        <v/>
      </c>
      <c r="W29" s="178" t="s">
        <v>228</v>
      </c>
      <c r="X29" s="140"/>
      <c r="Y29" s="157"/>
      <c r="Z29" s="147"/>
    </row>
    <row r="30" spans="1:26" ht="60">
      <c r="A30" s="143">
        <v>26</v>
      </c>
      <c r="B30" s="148" t="s">
        <v>170</v>
      </c>
      <c r="C30" s="148" t="s">
        <v>171</v>
      </c>
      <c r="D30" s="149">
        <v>43689</v>
      </c>
      <c r="E30" s="150" t="s">
        <v>131</v>
      </c>
      <c r="F30" s="150" t="s">
        <v>132</v>
      </c>
      <c r="G30" s="151" t="str">
        <f t="shared" si="10"/>
        <v>4-Alto</v>
      </c>
      <c r="H30" s="152" t="str">
        <f t="shared" si="0"/>
        <v>4-Alto</v>
      </c>
      <c r="I30" s="153">
        <f t="shared" si="1"/>
        <v>3</v>
      </c>
      <c r="J30" s="153">
        <f t="shared" si="2"/>
        <v>4</v>
      </c>
      <c r="K30" s="154"/>
      <c r="L30" s="135" t="str">
        <f t="shared" si="3"/>
        <v/>
      </c>
      <c r="M30" s="154"/>
      <c r="N30" s="155" t="str">
        <f t="shared" si="4"/>
        <v/>
      </c>
      <c r="O30" s="154"/>
      <c r="P30" s="155" t="str">
        <f t="shared" si="5"/>
        <v/>
      </c>
      <c r="Q30" s="154"/>
      <c r="R30" s="155" t="str">
        <f t="shared" si="6"/>
        <v/>
      </c>
      <c r="S30" s="154"/>
      <c r="T30" s="155" t="str">
        <f t="shared" si="7"/>
        <v/>
      </c>
      <c r="U30" s="145" t="str">
        <f t="shared" si="8"/>
        <v/>
      </c>
      <c r="V30" s="146" t="str">
        <f t="shared" si="9"/>
        <v/>
      </c>
      <c r="W30" s="178" t="s">
        <v>228</v>
      </c>
      <c r="X30" s="140"/>
      <c r="Y30" s="157"/>
      <c r="Z30" s="147"/>
    </row>
    <row r="31" spans="1:26" ht="165">
      <c r="A31" s="131">
        <v>27</v>
      </c>
      <c r="B31" s="148" t="s">
        <v>170</v>
      </c>
      <c r="C31" s="148" t="s">
        <v>172</v>
      </c>
      <c r="D31" s="149">
        <v>43689</v>
      </c>
      <c r="E31" s="150" t="s">
        <v>137</v>
      </c>
      <c r="F31" s="150" t="s">
        <v>138</v>
      </c>
      <c r="G31" s="151" t="str">
        <f t="shared" si="10"/>
        <v>2-Baixo</v>
      </c>
      <c r="H31" s="152" t="str">
        <f t="shared" si="0"/>
        <v>2-Baixo</v>
      </c>
      <c r="I31" s="153">
        <f t="shared" si="1"/>
        <v>2</v>
      </c>
      <c r="J31" s="153">
        <f t="shared" si="2"/>
        <v>3</v>
      </c>
      <c r="K31" s="154"/>
      <c r="L31" s="135" t="str">
        <f t="shared" si="3"/>
        <v/>
      </c>
      <c r="M31" s="154"/>
      <c r="N31" s="155" t="str">
        <f t="shared" si="4"/>
        <v/>
      </c>
      <c r="O31" s="154"/>
      <c r="P31" s="155" t="str">
        <f t="shared" si="5"/>
        <v/>
      </c>
      <c r="Q31" s="154"/>
      <c r="R31" s="155" t="str">
        <f t="shared" si="6"/>
        <v/>
      </c>
      <c r="S31" s="154"/>
      <c r="T31" s="155" t="str">
        <f t="shared" si="7"/>
        <v/>
      </c>
      <c r="U31" s="145" t="str">
        <f t="shared" si="8"/>
        <v/>
      </c>
      <c r="V31" s="146" t="str">
        <f t="shared" si="9"/>
        <v/>
      </c>
      <c r="W31" s="178" t="s">
        <v>228</v>
      </c>
      <c r="X31" s="140"/>
      <c r="Y31" s="157"/>
      <c r="Z31" s="147"/>
    </row>
    <row r="32" spans="1:26" ht="45">
      <c r="A32" s="143">
        <v>28</v>
      </c>
      <c r="B32" s="148" t="s">
        <v>173</v>
      </c>
      <c r="C32" s="148" t="s">
        <v>174</v>
      </c>
      <c r="D32" s="149">
        <v>43689</v>
      </c>
      <c r="E32" s="150" t="s">
        <v>131</v>
      </c>
      <c r="F32" s="150" t="s">
        <v>132</v>
      </c>
      <c r="G32" s="151" t="str">
        <f t="shared" si="10"/>
        <v>4-Alto</v>
      </c>
      <c r="H32" s="152" t="str">
        <f t="shared" si="0"/>
        <v>4-Alto</v>
      </c>
      <c r="I32" s="153">
        <f t="shared" si="1"/>
        <v>3</v>
      </c>
      <c r="J32" s="153">
        <f t="shared" si="2"/>
        <v>4</v>
      </c>
      <c r="K32" s="154"/>
      <c r="L32" s="135" t="str">
        <f t="shared" si="3"/>
        <v/>
      </c>
      <c r="M32" s="154"/>
      <c r="N32" s="155" t="str">
        <f t="shared" si="4"/>
        <v/>
      </c>
      <c r="O32" s="154"/>
      <c r="P32" s="155" t="str">
        <f t="shared" si="5"/>
        <v/>
      </c>
      <c r="Q32" s="154"/>
      <c r="R32" s="155" t="str">
        <f t="shared" si="6"/>
        <v/>
      </c>
      <c r="S32" s="154"/>
      <c r="T32" s="155" t="str">
        <f t="shared" si="7"/>
        <v/>
      </c>
      <c r="U32" s="145" t="str">
        <f t="shared" si="8"/>
        <v/>
      </c>
      <c r="V32" s="146" t="str">
        <f t="shared" si="9"/>
        <v/>
      </c>
      <c r="W32" s="178" t="s">
        <v>228</v>
      </c>
      <c r="X32" s="140"/>
      <c r="Y32" s="157"/>
      <c r="Z32" s="147"/>
    </row>
    <row r="33" spans="1:26" ht="75">
      <c r="A33" s="131">
        <v>29</v>
      </c>
      <c r="B33" s="148" t="s">
        <v>173</v>
      </c>
      <c r="C33" s="148" t="s">
        <v>175</v>
      </c>
      <c r="D33" s="149">
        <v>43689</v>
      </c>
      <c r="E33" s="150" t="s">
        <v>131</v>
      </c>
      <c r="F33" s="150" t="s">
        <v>138</v>
      </c>
      <c r="G33" s="151" t="str">
        <f t="shared" si="10"/>
        <v>3-Médio</v>
      </c>
      <c r="H33" s="152" t="str">
        <f t="shared" si="0"/>
        <v>3-Médio</v>
      </c>
      <c r="I33" s="153">
        <f t="shared" si="1"/>
        <v>3</v>
      </c>
      <c r="J33" s="153">
        <f t="shared" si="2"/>
        <v>3</v>
      </c>
      <c r="K33" s="154"/>
      <c r="L33" s="135" t="str">
        <f t="shared" si="3"/>
        <v/>
      </c>
      <c r="M33" s="154"/>
      <c r="N33" s="155" t="str">
        <f t="shared" si="4"/>
        <v/>
      </c>
      <c r="O33" s="154"/>
      <c r="P33" s="155" t="str">
        <f t="shared" si="5"/>
        <v/>
      </c>
      <c r="Q33" s="154"/>
      <c r="R33" s="155" t="str">
        <f t="shared" si="6"/>
        <v/>
      </c>
      <c r="S33" s="154"/>
      <c r="T33" s="155" t="str">
        <f t="shared" si="7"/>
        <v/>
      </c>
      <c r="U33" s="145" t="str">
        <f t="shared" si="8"/>
        <v/>
      </c>
      <c r="V33" s="146" t="str">
        <f t="shared" si="9"/>
        <v/>
      </c>
      <c r="W33" s="178" t="s">
        <v>228</v>
      </c>
      <c r="X33" s="140"/>
      <c r="Y33" s="157"/>
      <c r="Z33" s="147"/>
    </row>
    <row r="34" spans="1:26" ht="150">
      <c r="A34" s="143">
        <v>30</v>
      </c>
      <c r="B34" s="148" t="s">
        <v>173</v>
      </c>
      <c r="C34" s="148" t="s">
        <v>176</v>
      </c>
      <c r="D34" s="149">
        <v>43689</v>
      </c>
      <c r="E34" s="150" t="s">
        <v>137</v>
      </c>
      <c r="F34" s="150" t="s">
        <v>138</v>
      </c>
      <c r="G34" s="151" t="str">
        <f t="shared" si="10"/>
        <v>2-Baixo</v>
      </c>
      <c r="H34" s="152" t="str">
        <f t="shared" si="0"/>
        <v>2-Baixo</v>
      </c>
      <c r="I34" s="153">
        <f t="shared" si="1"/>
        <v>2</v>
      </c>
      <c r="J34" s="153">
        <f t="shared" si="2"/>
        <v>3</v>
      </c>
      <c r="K34" s="154"/>
      <c r="L34" s="135" t="str">
        <f t="shared" si="3"/>
        <v/>
      </c>
      <c r="M34" s="154"/>
      <c r="N34" s="155" t="str">
        <f t="shared" si="4"/>
        <v/>
      </c>
      <c r="O34" s="154"/>
      <c r="P34" s="155" t="str">
        <f t="shared" si="5"/>
        <v/>
      </c>
      <c r="Q34" s="154"/>
      <c r="R34" s="155" t="str">
        <f t="shared" si="6"/>
        <v/>
      </c>
      <c r="S34" s="154"/>
      <c r="T34" s="155" t="str">
        <f t="shared" si="7"/>
        <v/>
      </c>
      <c r="U34" s="145" t="str">
        <f t="shared" si="8"/>
        <v/>
      </c>
      <c r="V34" s="146" t="str">
        <f t="shared" si="9"/>
        <v/>
      </c>
      <c r="W34" s="178" t="s">
        <v>228</v>
      </c>
      <c r="X34" s="140"/>
      <c r="Y34" s="157"/>
      <c r="Z34" s="147"/>
    </row>
    <row r="35" spans="1:26" ht="90">
      <c r="A35" s="131">
        <v>31</v>
      </c>
      <c r="B35" s="148" t="s">
        <v>177</v>
      </c>
      <c r="C35" s="148" t="s">
        <v>178</v>
      </c>
      <c r="D35" s="149">
        <v>43689</v>
      </c>
      <c r="E35" s="150" t="s">
        <v>131</v>
      </c>
      <c r="F35" s="150" t="s">
        <v>132</v>
      </c>
      <c r="G35" s="151" t="str">
        <f t="shared" si="10"/>
        <v>4-Alto</v>
      </c>
      <c r="H35" s="152" t="str">
        <f t="shared" si="0"/>
        <v>4-Alto</v>
      </c>
      <c r="I35" s="153">
        <f t="shared" si="1"/>
        <v>3</v>
      </c>
      <c r="J35" s="153">
        <f t="shared" si="2"/>
        <v>4</v>
      </c>
      <c r="K35" s="154"/>
      <c r="L35" s="135" t="str">
        <f t="shared" si="3"/>
        <v/>
      </c>
      <c r="M35" s="154"/>
      <c r="N35" s="155" t="str">
        <f t="shared" si="4"/>
        <v/>
      </c>
      <c r="O35" s="154"/>
      <c r="P35" s="155" t="str">
        <f t="shared" si="5"/>
        <v/>
      </c>
      <c r="Q35" s="154"/>
      <c r="R35" s="155" t="str">
        <f t="shared" si="6"/>
        <v/>
      </c>
      <c r="S35" s="154"/>
      <c r="T35" s="155" t="str">
        <f t="shared" si="7"/>
        <v/>
      </c>
      <c r="U35" s="145" t="str">
        <f t="shared" si="8"/>
        <v/>
      </c>
      <c r="V35" s="146" t="str">
        <f t="shared" si="9"/>
        <v/>
      </c>
      <c r="W35" s="178" t="s">
        <v>228</v>
      </c>
      <c r="X35" s="140"/>
      <c r="Y35" s="157"/>
      <c r="Z35" s="147"/>
    </row>
    <row r="36" spans="1:26" ht="90">
      <c r="A36" s="143">
        <v>32</v>
      </c>
      <c r="B36" s="148" t="s">
        <v>179</v>
      </c>
      <c r="C36" s="148" t="s">
        <v>180</v>
      </c>
      <c r="D36" s="149">
        <v>43689</v>
      </c>
      <c r="E36" s="150" t="s">
        <v>131</v>
      </c>
      <c r="F36" s="150" t="s">
        <v>132</v>
      </c>
      <c r="G36" s="151" t="str">
        <f t="shared" si="10"/>
        <v>4-Alto</v>
      </c>
      <c r="H36" s="152" t="str">
        <f t="shared" si="0"/>
        <v>4-Alto</v>
      </c>
      <c r="I36" s="153">
        <f t="shared" si="1"/>
        <v>3</v>
      </c>
      <c r="J36" s="153">
        <f t="shared" si="2"/>
        <v>4</v>
      </c>
      <c r="K36" s="154"/>
      <c r="L36" s="135" t="str">
        <f t="shared" si="3"/>
        <v/>
      </c>
      <c r="M36" s="154"/>
      <c r="N36" s="155" t="str">
        <f t="shared" si="4"/>
        <v/>
      </c>
      <c r="O36" s="154"/>
      <c r="P36" s="155" t="str">
        <f t="shared" si="5"/>
        <v/>
      </c>
      <c r="Q36" s="154"/>
      <c r="R36" s="155" t="str">
        <f t="shared" si="6"/>
        <v/>
      </c>
      <c r="S36" s="154"/>
      <c r="T36" s="155" t="str">
        <f t="shared" si="7"/>
        <v/>
      </c>
      <c r="U36" s="145" t="str">
        <f t="shared" si="8"/>
        <v/>
      </c>
      <c r="V36" s="146" t="str">
        <f t="shared" si="9"/>
        <v/>
      </c>
      <c r="W36" s="178" t="s">
        <v>228</v>
      </c>
      <c r="X36" s="140"/>
      <c r="Y36" s="157"/>
      <c r="Z36" s="147"/>
    </row>
    <row r="37" spans="1:26" ht="90">
      <c r="A37" s="131">
        <v>33</v>
      </c>
      <c r="B37" s="148" t="s">
        <v>179</v>
      </c>
      <c r="C37" s="148" t="s">
        <v>181</v>
      </c>
      <c r="D37" s="149">
        <v>43689</v>
      </c>
      <c r="E37" s="150" t="s">
        <v>131</v>
      </c>
      <c r="F37" s="150" t="s">
        <v>138</v>
      </c>
      <c r="G37" s="151" t="str">
        <f t="shared" si="10"/>
        <v>3-Médio</v>
      </c>
      <c r="H37" s="152" t="str">
        <f t="shared" si="0"/>
        <v>3-Médio</v>
      </c>
      <c r="I37" s="153">
        <f t="shared" si="1"/>
        <v>3</v>
      </c>
      <c r="J37" s="153">
        <f t="shared" si="2"/>
        <v>3</v>
      </c>
      <c r="K37" s="154"/>
      <c r="L37" s="135" t="str">
        <f t="shared" si="3"/>
        <v/>
      </c>
      <c r="M37" s="154"/>
      <c r="N37" s="155" t="str">
        <f t="shared" si="4"/>
        <v/>
      </c>
      <c r="O37" s="154"/>
      <c r="P37" s="155" t="str">
        <f t="shared" si="5"/>
        <v/>
      </c>
      <c r="Q37" s="154"/>
      <c r="R37" s="155" t="str">
        <f t="shared" si="6"/>
        <v/>
      </c>
      <c r="S37" s="154"/>
      <c r="T37" s="155" t="str">
        <f t="shared" si="7"/>
        <v/>
      </c>
      <c r="U37" s="145" t="str">
        <f t="shared" si="8"/>
        <v/>
      </c>
      <c r="V37" s="146" t="str">
        <f t="shared" si="9"/>
        <v/>
      </c>
      <c r="W37" s="178" t="s">
        <v>228</v>
      </c>
      <c r="X37" s="140"/>
      <c r="Y37" s="157"/>
      <c r="Z37" s="147"/>
    </row>
    <row r="38" spans="1:26" ht="45">
      <c r="A38" s="143">
        <v>34</v>
      </c>
      <c r="B38" s="148" t="s">
        <v>182</v>
      </c>
      <c r="C38" s="148" t="s">
        <v>183</v>
      </c>
      <c r="D38" s="149">
        <v>43689</v>
      </c>
      <c r="E38" s="150" t="s">
        <v>131</v>
      </c>
      <c r="F38" s="150" t="s">
        <v>132</v>
      </c>
      <c r="G38" s="151" t="str">
        <f t="shared" si="10"/>
        <v>4-Alto</v>
      </c>
      <c r="H38" s="152" t="str">
        <f t="shared" si="0"/>
        <v>4-Alto</v>
      </c>
      <c r="I38" s="153">
        <f t="shared" si="1"/>
        <v>3</v>
      </c>
      <c r="J38" s="153">
        <f t="shared" si="2"/>
        <v>4</v>
      </c>
      <c r="K38" s="154"/>
      <c r="L38" s="135" t="str">
        <f t="shared" si="3"/>
        <v/>
      </c>
      <c r="M38" s="154"/>
      <c r="N38" s="155" t="str">
        <f t="shared" si="4"/>
        <v/>
      </c>
      <c r="O38" s="154"/>
      <c r="P38" s="155" t="str">
        <f t="shared" si="5"/>
        <v/>
      </c>
      <c r="Q38" s="154"/>
      <c r="R38" s="155" t="str">
        <f t="shared" si="6"/>
        <v/>
      </c>
      <c r="S38" s="154"/>
      <c r="T38" s="155" t="str">
        <f t="shared" si="7"/>
        <v/>
      </c>
      <c r="U38" s="145" t="str">
        <f t="shared" si="8"/>
        <v/>
      </c>
      <c r="V38" s="146" t="str">
        <f t="shared" si="9"/>
        <v/>
      </c>
      <c r="W38" s="178" t="s">
        <v>228</v>
      </c>
      <c r="X38" s="140"/>
      <c r="Y38" s="157"/>
      <c r="Z38" s="147"/>
    </row>
    <row r="39" spans="1:26" ht="150">
      <c r="A39" s="131">
        <v>35</v>
      </c>
      <c r="B39" s="148" t="s">
        <v>182</v>
      </c>
      <c r="C39" s="148" t="s">
        <v>184</v>
      </c>
      <c r="D39" s="149">
        <v>43689</v>
      </c>
      <c r="E39" s="150" t="s">
        <v>137</v>
      </c>
      <c r="F39" s="150" t="s">
        <v>138</v>
      </c>
      <c r="G39" s="151" t="str">
        <f t="shared" si="10"/>
        <v>2-Baixo</v>
      </c>
      <c r="H39" s="152" t="str">
        <f t="shared" si="0"/>
        <v>2-Baixo</v>
      </c>
      <c r="I39" s="153">
        <f t="shared" si="1"/>
        <v>2</v>
      </c>
      <c r="J39" s="153">
        <f t="shared" si="2"/>
        <v>3</v>
      </c>
      <c r="K39" s="154"/>
      <c r="L39" s="135" t="str">
        <f t="shared" si="3"/>
        <v/>
      </c>
      <c r="M39" s="154"/>
      <c r="N39" s="155" t="str">
        <f t="shared" si="4"/>
        <v/>
      </c>
      <c r="O39" s="154"/>
      <c r="P39" s="155" t="str">
        <f t="shared" si="5"/>
        <v/>
      </c>
      <c r="Q39" s="154"/>
      <c r="R39" s="155" t="str">
        <f t="shared" si="6"/>
        <v/>
      </c>
      <c r="S39" s="154"/>
      <c r="T39" s="155" t="str">
        <f t="shared" si="7"/>
        <v/>
      </c>
      <c r="U39" s="145" t="str">
        <f t="shared" si="8"/>
        <v/>
      </c>
      <c r="V39" s="146" t="str">
        <f t="shared" si="9"/>
        <v/>
      </c>
      <c r="W39" s="178" t="s">
        <v>228</v>
      </c>
      <c r="X39" s="140"/>
      <c r="Y39" s="157"/>
      <c r="Z39" s="147"/>
    </row>
    <row r="40" spans="1:26" ht="30">
      <c r="A40" s="143">
        <v>36</v>
      </c>
      <c r="B40" s="148" t="s">
        <v>185</v>
      </c>
      <c r="C40" s="148" t="s">
        <v>186</v>
      </c>
      <c r="D40" s="149">
        <v>43689</v>
      </c>
      <c r="E40" s="150" t="s">
        <v>131</v>
      </c>
      <c r="F40" s="150" t="s">
        <v>132</v>
      </c>
      <c r="G40" s="151" t="str">
        <f t="shared" si="10"/>
        <v>4-Alto</v>
      </c>
      <c r="H40" s="152" t="str">
        <f t="shared" si="0"/>
        <v>4-Alto</v>
      </c>
      <c r="I40" s="153">
        <f t="shared" si="1"/>
        <v>3</v>
      </c>
      <c r="J40" s="153">
        <f t="shared" si="2"/>
        <v>4</v>
      </c>
      <c r="K40" s="154"/>
      <c r="L40" s="135" t="str">
        <f t="shared" si="3"/>
        <v/>
      </c>
      <c r="M40" s="154"/>
      <c r="N40" s="155" t="str">
        <f t="shared" si="4"/>
        <v/>
      </c>
      <c r="O40" s="154"/>
      <c r="P40" s="155" t="str">
        <f t="shared" si="5"/>
        <v/>
      </c>
      <c r="Q40" s="154"/>
      <c r="R40" s="155" t="str">
        <f t="shared" si="6"/>
        <v/>
      </c>
      <c r="S40" s="154"/>
      <c r="T40" s="155" t="str">
        <f t="shared" si="7"/>
        <v/>
      </c>
      <c r="U40" s="145" t="str">
        <f t="shared" si="8"/>
        <v/>
      </c>
      <c r="V40" s="146" t="str">
        <f t="shared" si="9"/>
        <v/>
      </c>
      <c r="W40" s="178" t="s">
        <v>228</v>
      </c>
      <c r="X40" s="140"/>
      <c r="Y40" s="157"/>
      <c r="Z40" s="147"/>
    </row>
    <row r="41" spans="1:26" ht="75">
      <c r="A41" s="131">
        <v>37</v>
      </c>
      <c r="B41" s="148" t="s">
        <v>185</v>
      </c>
      <c r="C41" s="148" t="s">
        <v>187</v>
      </c>
      <c r="D41" s="149">
        <v>43689</v>
      </c>
      <c r="E41" s="150" t="s">
        <v>131</v>
      </c>
      <c r="F41" s="150" t="s">
        <v>138</v>
      </c>
      <c r="G41" s="151" t="str">
        <f t="shared" si="10"/>
        <v>3-Médio</v>
      </c>
      <c r="H41" s="152" t="str">
        <f t="shared" si="0"/>
        <v>3-Médio</v>
      </c>
      <c r="I41" s="153">
        <f t="shared" si="1"/>
        <v>3</v>
      </c>
      <c r="J41" s="153">
        <f t="shared" si="2"/>
        <v>3</v>
      </c>
      <c r="K41" s="154"/>
      <c r="L41" s="135" t="str">
        <f t="shared" si="3"/>
        <v/>
      </c>
      <c r="M41" s="154"/>
      <c r="N41" s="155" t="str">
        <f t="shared" si="4"/>
        <v/>
      </c>
      <c r="O41" s="154"/>
      <c r="P41" s="155" t="str">
        <f t="shared" si="5"/>
        <v/>
      </c>
      <c r="Q41" s="154"/>
      <c r="R41" s="155" t="str">
        <f t="shared" si="6"/>
        <v/>
      </c>
      <c r="S41" s="154"/>
      <c r="T41" s="155" t="str">
        <f t="shared" si="7"/>
        <v/>
      </c>
      <c r="U41" s="145" t="str">
        <f t="shared" si="8"/>
        <v/>
      </c>
      <c r="V41" s="146" t="str">
        <f t="shared" si="9"/>
        <v/>
      </c>
      <c r="W41" s="178" t="s">
        <v>228</v>
      </c>
      <c r="X41" s="140"/>
      <c r="Y41" s="157"/>
      <c r="Z41" s="147"/>
    </row>
    <row r="42" spans="1:26" ht="150">
      <c r="A42" s="143">
        <v>38</v>
      </c>
      <c r="B42" s="148" t="s">
        <v>185</v>
      </c>
      <c r="C42" s="148" t="s">
        <v>188</v>
      </c>
      <c r="D42" s="149">
        <v>43689</v>
      </c>
      <c r="E42" s="150" t="s">
        <v>137</v>
      </c>
      <c r="F42" s="150" t="s">
        <v>138</v>
      </c>
      <c r="G42" s="151" t="str">
        <f t="shared" si="10"/>
        <v>2-Baixo</v>
      </c>
      <c r="H42" s="152" t="str">
        <f t="shared" si="0"/>
        <v>2-Baixo</v>
      </c>
      <c r="I42" s="153">
        <f t="shared" si="1"/>
        <v>2</v>
      </c>
      <c r="J42" s="153">
        <f t="shared" si="2"/>
        <v>3</v>
      </c>
      <c r="K42" s="154"/>
      <c r="L42" s="135" t="str">
        <f t="shared" si="3"/>
        <v/>
      </c>
      <c r="M42" s="154"/>
      <c r="N42" s="155" t="str">
        <f t="shared" si="4"/>
        <v/>
      </c>
      <c r="O42" s="154"/>
      <c r="P42" s="155" t="str">
        <f t="shared" si="5"/>
        <v/>
      </c>
      <c r="Q42" s="154"/>
      <c r="R42" s="155" t="str">
        <f t="shared" si="6"/>
        <v/>
      </c>
      <c r="S42" s="154"/>
      <c r="T42" s="155" t="str">
        <f t="shared" si="7"/>
        <v/>
      </c>
      <c r="U42" s="145" t="str">
        <f t="shared" si="8"/>
        <v/>
      </c>
      <c r="V42" s="146" t="str">
        <f t="shared" si="9"/>
        <v/>
      </c>
      <c r="W42" s="178" t="s">
        <v>228</v>
      </c>
      <c r="X42" s="140"/>
      <c r="Y42" s="157"/>
      <c r="Z42" s="147"/>
    </row>
    <row r="43" spans="1:26" ht="60">
      <c r="A43" s="131">
        <v>39</v>
      </c>
      <c r="B43" s="148" t="s">
        <v>189</v>
      </c>
      <c r="C43" s="148" t="s">
        <v>190</v>
      </c>
      <c r="D43" s="149">
        <v>43689</v>
      </c>
      <c r="E43" s="150" t="s">
        <v>131</v>
      </c>
      <c r="F43" s="150" t="s">
        <v>132</v>
      </c>
      <c r="G43" s="151" t="str">
        <f t="shared" si="10"/>
        <v>4-Alto</v>
      </c>
      <c r="H43" s="152" t="str">
        <f t="shared" si="0"/>
        <v>4-Alto</v>
      </c>
      <c r="I43" s="153">
        <f t="shared" si="1"/>
        <v>3</v>
      </c>
      <c r="J43" s="153">
        <f t="shared" si="2"/>
        <v>4</v>
      </c>
      <c r="K43" s="154"/>
      <c r="L43" s="135" t="str">
        <f t="shared" si="3"/>
        <v/>
      </c>
      <c r="M43" s="154"/>
      <c r="N43" s="155" t="str">
        <f t="shared" si="4"/>
        <v/>
      </c>
      <c r="O43" s="154"/>
      <c r="P43" s="155" t="str">
        <f t="shared" si="5"/>
        <v/>
      </c>
      <c r="Q43" s="154"/>
      <c r="R43" s="155" t="str">
        <f t="shared" si="6"/>
        <v/>
      </c>
      <c r="S43" s="154"/>
      <c r="T43" s="155" t="str">
        <f t="shared" si="7"/>
        <v/>
      </c>
      <c r="U43" s="145" t="str">
        <f t="shared" si="8"/>
        <v/>
      </c>
      <c r="V43" s="146" t="str">
        <f t="shared" si="9"/>
        <v/>
      </c>
      <c r="W43" s="178" t="s">
        <v>228</v>
      </c>
      <c r="X43" s="140"/>
      <c r="Y43" s="157"/>
      <c r="Z43" s="147"/>
    </row>
    <row r="44" spans="1:26" ht="165">
      <c r="A44" s="143">
        <v>40</v>
      </c>
      <c r="B44" s="148" t="s">
        <v>189</v>
      </c>
      <c r="C44" s="148" t="s">
        <v>191</v>
      </c>
      <c r="D44" s="149">
        <v>43689</v>
      </c>
      <c r="E44" s="150" t="s">
        <v>137</v>
      </c>
      <c r="F44" s="150" t="s">
        <v>138</v>
      </c>
      <c r="G44" s="151" t="str">
        <f t="shared" si="10"/>
        <v>2-Baixo</v>
      </c>
      <c r="H44" s="152" t="str">
        <f t="shared" si="0"/>
        <v>2-Baixo</v>
      </c>
      <c r="I44" s="153">
        <f t="shared" si="1"/>
        <v>2</v>
      </c>
      <c r="J44" s="153">
        <f t="shared" si="2"/>
        <v>3</v>
      </c>
      <c r="K44" s="154"/>
      <c r="L44" s="135" t="str">
        <f t="shared" si="3"/>
        <v/>
      </c>
      <c r="M44" s="154"/>
      <c r="N44" s="155" t="str">
        <f t="shared" si="4"/>
        <v/>
      </c>
      <c r="O44" s="154"/>
      <c r="P44" s="155" t="str">
        <f t="shared" si="5"/>
        <v/>
      </c>
      <c r="Q44" s="154"/>
      <c r="R44" s="155" t="str">
        <f t="shared" si="6"/>
        <v/>
      </c>
      <c r="S44" s="154"/>
      <c r="T44" s="155" t="str">
        <f t="shared" si="7"/>
        <v/>
      </c>
      <c r="U44" s="145" t="str">
        <f t="shared" si="8"/>
        <v/>
      </c>
      <c r="V44" s="146" t="str">
        <f t="shared" si="9"/>
        <v/>
      </c>
      <c r="W44" s="178" t="s">
        <v>228</v>
      </c>
      <c r="X44" s="140"/>
      <c r="Y44" s="157"/>
      <c r="Z44" s="147"/>
    </row>
    <row r="45" spans="1:26" ht="165">
      <c r="A45" s="131">
        <v>41</v>
      </c>
      <c r="B45" s="148" t="s">
        <v>189</v>
      </c>
      <c r="C45" s="148" t="s">
        <v>191</v>
      </c>
      <c r="D45" s="149">
        <v>43689</v>
      </c>
      <c r="E45" s="150" t="s">
        <v>137</v>
      </c>
      <c r="F45" s="150" t="s">
        <v>138</v>
      </c>
      <c r="G45" s="151" t="str">
        <f t="shared" si="10"/>
        <v>2-Baixo</v>
      </c>
      <c r="H45" s="152" t="str">
        <f t="shared" si="0"/>
        <v>2-Baixo</v>
      </c>
      <c r="I45" s="153">
        <f t="shared" si="1"/>
        <v>2</v>
      </c>
      <c r="J45" s="153">
        <f t="shared" si="2"/>
        <v>3</v>
      </c>
      <c r="K45" s="154"/>
      <c r="L45" s="135" t="str">
        <f t="shared" si="3"/>
        <v/>
      </c>
      <c r="M45" s="154"/>
      <c r="N45" s="155" t="str">
        <f t="shared" si="4"/>
        <v/>
      </c>
      <c r="O45" s="154"/>
      <c r="P45" s="155" t="str">
        <f t="shared" si="5"/>
        <v/>
      </c>
      <c r="Q45" s="154"/>
      <c r="R45" s="155" t="str">
        <f t="shared" si="6"/>
        <v/>
      </c>
      <c r="S45" s="154"/>
      <c r="T45" s="155" t="str">
        <f t="shared" si="7"/>
        <v/>
      </c>
      <c r="U45" s="145" t="str">
        <f t="shared" si="8"/>
        <v/>
      </c>
      <c r="V45" s="146" t="str">
        <f t="shared" si="9"/>
        <v/>
      </c>
      <c r="W45" s="178" t="s">
        <v>228</v>
      </c>
      <c r="X45" s="140"/>
      <c r="Y45" s="157"/>
      <c r="Z45" s="147"/>
    </row>
    <row r="46" spans="1:26" ht="18.75">
      <c r="A46" s="143">
        <v>42</v>
      </c>
      <c r="B46" s="148"/>
      <c r="C46" s="148"/>
      <c r="D46" s="149"/>
      <c r="E46" s="150"/>
      <c r="F46" s="150"/>
      <c r="G46" s="151" t="str">
        <f t="shared" si="10"/>
        <v/>
      </c>
      <c r="H46" s="152" t="str">
        <f t="shared" si="0"/>
        <v/>
      </c>
      <c r="I46" s="153" t="str">
        <f t="shared" si="1"/>
        <v/>
      </c>
      <c r="J46" s="153" t="str">
        <f t="shared" si="2"/>
        <v/>
      </c>
      <c r="K46" s="154"/>
      <c r="L46" s="135" t="str">
        <f t="shared" si="3"/>
        <v/>
      </c>
      <c r="M46" s="154"/>
      <c r="N46" s="155" t="str">
        <f t="shared" si="4"/>
        <v/>
      </c>
      <c r="O46" s="154"/>
      <c r="P46" s="155" t="str">
        <f t="shared" si="5"/>
        <v/>
      </c>
      <c r="Q46" s="154"/>
      <c r="R46" s="155" t="str">
        <f t="shared" si="6"/>
        <v/>
      </c>
      <c r="S46" s="154"/>
      <c r="T46" s="155" t="str">
        <f t="shared" si="7"/>
        <v/>
      </c>
      <c r="U46" s="145" t="str">
        <f t="shared" si="8"/>
        <v/>
      </c>
      <c r="V46" s="146" t="str">
        <f t="shared" si="9"/>
        <v/>
      </c>
      <c r="W46" s="157"/>
      <c r="X46" s="140"/>
      <c r="Y46" s="157"/>
      <c r="Z46" s="147"/>
    </row>
    <row r="47" spans="1:26" ht="18.75">
      <c r="A47" s="131">
        <v>43</v>
      </c>
      <c r="B47" s="148"/>
      <c r="C47" s="148"/>
      <c r="D47" s="149"/>
      <c r="E47" s="150"/>
      <c r="F47" s="150"/>
      <c r="G47" s="151" t="str">
        <f t="shared" si="10"/>
        <v/>
      </c>
      <c r="H47" s="152" t="str">
        <f t="shared" si="0"/>
        <v/>
      </c>
      <c r="I47" s="153" t="str">
        <f t="shared" si="1"/>
        <v/>
      </c>
      <c r="J47" s="153" t="str">
        <f t="shared" si="2"/>
        <v/>
      </c>
      <c r="K47" s="154"/>
      <c r="L47" s="135" t="str">
        <f t="shared" si="3"/>
        <v/>
      </c>
      <c r="M47" s="154"/>
      <c r="N47" s="155" t="str">
        <f t="shared" si="4"/>
        <v/>
      </c>
      <c r="O47" s="154"/>
      <c r="P47" s="155" t="str">
        <f t="shared" si="5"/>
        <v/>
      </c>
      <c r="Q47" s="154"/>
      <c r="R47" s="155" t="str">
        <f t="shared" si="6"/>
        <v/>
      </c>
      <c r="S47" s="154"/>
      <c r="T47" s="155" t="str">
        <f t="shared" si="7"/>
        <v/>
      </c>
      <c r="U47" s="145" t="str">
        <f t="shared" si="8"/>
        <v/>
      </c>
      <c r="V47" s="146" t="str">
        <f t="shared" si="9"/>
        <v/>
      </c>
      <c r="W47" s="157"/>
      <c r="X47" s="140"/>
      <c r="Y47" s="157"/>
      <c r="Z47" s="147"/>
    </row>
    <row r="48" spans="1:26" ht="18.75">
      <c r="A48" s="143">
        <v>44</v>
      </c>
      <c r="B48" s="148"/>
      <c r="C48" s="148"/>
      <c r="D48" s="149"/>
      <c r="E48" s="150"/>
      <c r="F48" s="150"/>
      <c r="G48" s="151" t="str">
        <f t="shared" si="10"/>
        <v/>
      </c>
      <c r="H48" s="152" t="str">
        <f t="shared" si="0"/>
        <v/>
      </c>
      <c r="I48" s="153" t="str">
        <f t="shared" si="1"/>
        <v/>
      </c>
      <c r="J48" s="153" t="str">
        <f t="shared" si="2"/>
        <v/>
      </c>
      <c r="K48" s="154"/>
      <c r="L48" s="135" t="str">
        <f t="shared" si="3"/>
        <v/>
      </c>
      <c r="M48" s="154"/>
      <c r="N48" s="155" t="str">
        <f t="shared" si="4"/>
        <v/>
      </c>
      <c r="O48" s="154"/>
      <c r="P48" s="155" t="str">
        <f t="shared" si="5"/>
        <v/>
      </c>
      <c r="Q48" s="154"/>
      <c r="R48" s="155" t="str">
        <f t="shared" si="6"/>
        <v/>
      </c>
      <c r="S48" s="154"/>
      <c r="T48" s="155" t="str">
        <f t="shared" si="7"/>
        <v/>
      </c>
      <c r="U48" s="145" t="str">
        <f t="shared" si="8"/>
        <v/>
      </c>
      <c r="V48" s="146" t="str">
        <f t="shared" si="9"/>
        <v/>
      </c>
      <c r="W48" s="157"/>
      <c r="X48" s="140"/>
      <c r="Y48" s="157"/>
      <c r="Z48" s="147"/>
    </row>
    <row r="49" spans="1:26" ht="18.75">
      <c r="A49" s="131">
        <v>45</v>
      </c>
      <c r="B49" s="148"/>
      <c r="C49" s="148"/>
      <c r="D49" s="149"/>
      <c r="E49" s="150"/>
      <c r="F49" s="150"/>
      <c r="G49" s="151" t="str">
        <f t="shared" si="10"/>
        <v/>
      </c>
      <c r="H49" s="152" t="str">
        <f t="shared" si="0"/>
        <v/>
      </c>
      <c r="I49" s="153" t="str">
        <f t="shared" si="1"/>
        <v/>
      </c>
      <c r="J49" s="153" t="str">
        <f t="shared" si="2"/>
        <v/>
      </c>
      <c r="K49" s="154"/>
      <c r="L49" s="135" t="str">
        <f t="shared" si="3"/>
        <v/>
      </c>
      <c r="M49" s="154"/>
      <c r="N49" s="155" t="str">
        <f t="shared" si="4"/>
        <v/>
      </c>
      <c r="O49" s="154"/>
      <c r="P49" s="155" t="str">
        <f t="shared" si="5"/>
        <v/>
      </c>
      <c r="Q49" s="154"/>
      <c r="R49" s="155" t="str">
        <f t="shared" si="6"/>
        <v/>
      </c>
      <c r="S49" s="154"/>
      <c r="T49" s="155" t="str">
        <f t="shared" si="7"/>
        <v/>
      </c>
      <c r="U49" s="145" t="str">
        <f t="shared" si="8"/>
        <v/>
      </c>
      <c r="V49" s="146" t="str">
        <f t="shared" si="9"/>
        <v/>
      </c>
      <c r="W49" s="157"/>
      <c r="X49" s="140"/>
      <c r="Y49" s="157"/>
      <c r="Z49" s="147"/>
    </row>
    <row r="50" spans="1:26" ht="18.75">
      <c r="A50" s="143">
        <v>46</v>
      </c>
      <c r="B50" s="148"/>
      <c r="C50" s="148"/>
      <c r="D50" s="149"/>
      <c r="E50" s="150"/>
      <c r="F50" s="150"/>
      <c r="G50" s="151" t="str">
        <f t="shared" si="10"/>
        <v/>
      </c>
      <c r="H50" s="152" t="str">
        <f t="shared" si="0"/>
        <v/>
      </c>
      <c r="I50" s="153" t="str">
        <f t="shared" si="1"/>
        <v/>
      </c>
      <c r="J50" s="153" t="str">
        <f t="shared" si="2"/>
        <v/>
      </c>
      <c r="K50" s="154"/>
      <c r="L50" s="135" t="str">
        <f t="shared" si="3"/>
        <v/>
      </c>
      <c r="M50" s="154"/>
      <c r="N50" s="155" t="str">
        <f t="shared" si="4"/>
        <v/>
      </c>
      <c r="O50" s="154"/>
      <c r="P50" s="155" t="str">
        <f t="shared" si="5"/>
        <v/>
      </c>
      <c r="Q50" s="154"/>
      <c r="R50" s="155" t="str">
        <f t="shared" si="6"/>
        <v/>
      </c>
      <c r="S50" s="154"/>
      <c r="T50" s="155" t="str">
        <f t="shared" si="7"/>
        <v/>
      </c>
      <c r="U50" s="145" t="str">
        <f t="shared" si="8"/>
        <v/>
      </c>
      <c r="V50" s="146" t="str">
        <f t="shared" si="9"/>
        <v/>
      </c>
      <c r="W50" s="157"/>
      <c r="X50" s="140"/>
      <c r="Y50" s="157"/>
      <c r="Z50" s="147"/>
    </row>
    <row r="51" spans="1:26" ht="18.75">
      <c r="A51" s="131">
        <v>47</v>
      </c>
      <c r="B51" s="148"/>
      <c r="C51" s="148"/>
      <c r="D51" s="149"/>
      <c r="E51" s="150"/>
      <c r="F51" s="150"/>
      <c r="G51" s="151" t="str">
        <f t="shared" si="10"/>
        <v/>
      </c>
      <c r="H51" s="152" t="str">
        <f t="shared" si="0"/>
        <v/>
      </c>
      <c r="I51" s="153" t="str">
        <f t="shared" si="1"/>
        <v/>
      </c>
      <c r="J51" s="153" t="str">
        <f t="shared" si="2"/>
        <v/>
      </c>
      <c r="K51" s="154"/>
      <c r="L51" s="135" t="str">
        <f t="shared" si="3"/>
        <v/>
      </c>
      <c r="M51" s="154"/>
      <c r="N51" s="155" t="str">
        <f t="shared" si="4"/>
        <v/>
      </c>
      <c r="O51" s="154"/>
      <c r="P51" s="155" t="str">
        <f t="shared" si="5"/>
        <v/>
      </c>
      <c r="Q51" s="154"/>
      <c r="R51" s="155" t="str">
        <f t="shared" si="6"/>
        <v/>
      </c>
      <c r="S51" s="154"/>
      <c r="T51" s="155" t="str">
        <f t="shared" si="7"/>
        <v/>
      </c>
      <c r="U51" s="145" t="str">
        <f t="shared" si="8"/>
        <v/>
      </c>
      <c r="V51" s="146" t="str">
        <f t="shared" si="9"/>
        <v/>
      </c>
      <c r="W51" s="157"/>
      <c r="X51" s="140"/>
      <c r="Y51" s="157"/>
      <c r="Z51" s="147"/>
    </row>
    <row r="52" spans="1:26" ht="18.75">
      <c r="A52" s="143">
        <v>48</v>
      </c>
      <c r="B52" s="148"/>
      <c r="C52" s="148"/>
      <c r="D52" s="149"/>
      <c r="E52" s="150"/>
      <c r="F52" s="150"/>
      <c r="G52" s="151" t="str">
        <f t="shared" si="10"/>
        <v/>
      </c>
      <c r="H52" s="152" t="str">
        <f t="shared" si="0"/>
        <v/>
      </c>
      <c r="I52" s="153" t="str">
        <f t="shared" si="1"/>
        <v/>
      </c>
      <c r="J52" s="153" t="str">
        <f t="shared" si="2"/>
        <v/>
      </c>
      <c r="K52" s="154"/>
      <c r="L52" s="135" t="str">
        <f t="shared" si="3"/>
        <v/>
      </c>
      <c r="M52" s="154"/>
      <c r="N52" s="155" t="str">
        <f t="shared" si="4"/>
        <v/>
      </c>
      <c r="O52" s="154"/>
      <c r="P52" s="155" t="str">
        <f t="shared" si="5"/>
        <v/>
      </c>
      <c r="Q52" s="154"/>
      <c r="R52" s="155" t="str">
        <f t="shared" si="6"/>
        <v/>
      </c>
      <c r="S52" s="154"/>
      <c r="T52" s="155" t="str">
        <f t="shared" si="7"/>
        <v/>
      </c>
      <c r="U52" s="145" t="str">
        <f t="shared" si="8"/>
        <v/>
      </c>
      <c r="V52" s="146" t="str">
        <f t="shared" si="9"/>
        <v/>
      </c>
      <c r="W52" s="157"/>
      <c r="X52" s="140"/>
      <c r="Y52" s="157"/>
      <c r="Z52" s="147"/>
    </row>
    <row r="53" spans="1:26" ht="18.75">
      <c r="A53" s="131">
        <v>49</v>
      </c>
      <c r="B53" s="148"/>
      <c r="C53" s="148"/>
      <c r="D53" s="149"/>
      <c r="E53" s="150"/>
      <c r="F53" s="150"/>
      <c r="G53" s="151" t="str">
        <f t="shared" si="10"/>
        <v/>
      </c>
      <c r="H53" s="152" t="str">
        <f t="shared" si="0"/>
        <v/>
      </c>
      <c r="I53" s="153" t="str">
        <f t="shared" si="1"/>
        <v/>
      </c>
      <c r="J53" s="153" t="str">
        <f t="shared" si="2"/>
        <v/>
      </c>
      <c r="K53" s="154"/>
      <c r="L53" s="135" t="str">
        <f t="shared" si="3"/>
        <v/>
      </c>
      <c r="M53" s="154"/>
      <c r="N53" s="155" t="str">
        <f t="shared" si="4"/>
        <v/>
      </c>
      <c r="O53" s="154"/>
      <c r="P53" s="155" t="str">
        <f t="shared" si="5"/>
        <v/>
      </c>
      <c r="Q53" s="154"/>
      <c r="R53" s="155" t="str">
        <f t="shared" si="6"/>
        <v/>
      </c>
      <c r="S53" s="154"/>
      <c r="T53" s="155" t="str">
        <f t="shared" si="7"/>
        <v/>
      </c>
      <c r="U53" s="145" t="str">
        <f t="shared" si="8"/>
        <v/>
      </c>
      <c r="V53" s="146" t="str">
        <f t="shared" si="9"/>
        <v/>
      </c>
      <c r="W53" s="157"/>
      <c r="X53" s="140"/>
      <c r="Y53" s="157"/>
      <c r="Z53" s="147"/>
    </row>
    <row r="54" spans="1:26" ht="18.75">
      <c r="A54" s="143">
        <v>50</v>
      </c>
      <c r="B54" s="148"/>
      <c r="C54" s="148"/>
      <c r="D54" s="149"/>
      <c r="E54" s="150"/>
      <c r="F54" s="150"/>
      <c r="G54" s="151" t="str">
        <f t="shared" si="10"/>
        <v/>
      </c>
      <c r="H54" s="152" t="str">
        <f t="shared" si="0"/>
        <v/>
      </c>
      <c r="I54" s="153" t="str">
        <f t="shared" si="1"/>
        <v/>
      </c>
      <c r="J54" s="153" t="str">
        <f t="shared" si="2"/>
        <v/>
      </c>
      <c r="K54" s="154"/>
      <c r="L54" s="135" t="str">
        <f t="shared" si="3"/>
        <v/>
      </c>
      <c r="M54" s="154"/>
      <c r="N54" s="155" t="str">
        <f t="shared" si="4"/>
        <v/>
      </c>
      <c r="O54" s="154"/>
      <c r="P54" s="155" t="str">
        <f t="shared" si="5"/>
        <v/>
      </c>
      <c r="Q54" s="154"/>
      <c r="R54" s="155" t="str">
        <f t="shared" si="6"/>
        <v/>
      </c>
      <c r="S54" s="154"/>
      <c r="T54" s="155" t="str">
        <f t="shared" si="7"/>
        <v/>
      </c>
      <c r="U54" s="145" t="str">
        <f t="shared" si="8"/>
        <v/>
      </c>
      <c r="V54" s="146" t="str">
        <f t="shared" si="9"/>
        <v/>
      </c>
      <c r="W54" s="157"/>
      <c r="X54" s="140"/>
      <c r="Y54" s="157"/>
      <c r="Z54" s="147"/>
    </row>
    <row r="55" spans="1:26" ht="18.75">
      <c r="A55" s="131">
        <v>51</v>
      </c>
      <c r="B55" s="148"/>
      <c r="C55" s="148"/>
      <c r="D55" s="149"/>
      <c r="E55" s="150"/>
      <c r="F55" s="150"/>
      <c r="G55" s="151" t="str">
        <f t="shared" si="10"/>
        <v/>
      </c>
      <c r="H55" s="152" t="str">
        <f t="shared" si="0"/>
        <v/>
      </c>
      <c r="I55" s="153" t="str">
        <f t="shared" si="1"/>
        <v/>
      </c>
      <c r="J55" s="153" t="str">
        <f t="shared" si="2"/>
        <v/>
      </c>
      <c r="K55" s="154"/>
      <c r="L55" s="135" t="str">
        <f t="shared" si="3"/>
        <v/>
      </c>
      <c r="M55" s="154"/>
      <c r="N55" s="155" t="str">
        <f t="shared" si="4"/>
        <v/>
      </c>
      <c r="O55" s="154"/>
      <c r="P55" s="155" t="str">
        <f t="shared" si="5"/>
        <v/>
      </c>
      <c r="Q55" s="154"/>
      <c r="R55" s="155" t="str">
        <f t="shared" si="6"/>
        <v/>
      </c>
      <c r="S55" s="154"/>
      <c r="T55" s="155" t="str">
        <f t="shared" si="7"/>
        <v/>
      </c>
      <c r="U55" s="145" t="str">
        <f t="shared" si="8"/>
        <v/>
      </c>
      <c r="V55" s="146" t="str">
        <f t="shared" si="9"/>
        <v/>
      </c>
      <c r="W55" s="157"/>
      <c r="X55" s="140"/>
      <c r="Y55" s="157"/>
      <c r="Z55" s="147"/>
    </row>
    <row r="56" spans="1:26" ht="18.75">
      <c r="A56" s="143">
        <v>52</v>
      </c>
      <c r="B56" s="148"/>
      <c r="C56" s="148"/>
      <c r="D56" s="149"/>
      <c r="E56" s="150"/>
      <c r="F56" s="150"/>
      <c r="G56" s="151" t="str">
        <f t="shared" si="10"/>
        <v/>
      </c>
      <c r="H56" s="152" t="str">
        <f t="shared" si="0"/>
        <v/>
      </c>
      <c r="I56" s="153" t="str">
        <f t="shared" si="1"/>
        <v/>
      </c>
      <c r="J56" s="153" t="str">
        <f t="shared" si="2"/>
        <v/>
      </c>
      <c r="K56" s="154"/>
      <c r="L56" s="135" t="str">
        <f t="shared" si="3"/>
        <v/>
      </c>
      <c r="M56" s="154"/>
      <c r="N56" s="155" t="str">
        <f t="shared" si="4"/>
        <v/>
      </c>
      <c r="O56" s="154"/>
      <c r="P56" s="155" t="str">
        <f t="shared" si="5"/>
        <v/>
      </c>
      <c r="Q56" s="154"/>
      <c r="R56" s="155" t="str">
        <f t="shared" si="6"/>
        <v/>
      </c>
      <c r="S56" s="154"/>
      <c r="T56" s="155" t="str">
        <f t="shared" si="7"/>
        <v/>
      </c>
      <c r="U56" s="145" t="str">
        <f t="shared" si="8"/>
        <v/>
      </c>
      <c r="V56" s="146" t="str">
        <f t="shared" si="9"/>
        <v/>
      </c>
      <c r="W56" s="157"/>
      <c r="X56" s="140"/>
      <c r="Y56" s="157"/>
      <c r="Z56" s="147"/>
    </row>
    <row r="57" spans="1:26" ht="18.75">
      <c r="A57" s="131">
        <v>53</v>
      </c>
      <c r="B57" s="148"/>
      <c r="C57" s="148"/>
      <c r="D57" s="149"/>
      <c r="E57" s="150"/>
      <c r="F57" s="150"/>
      <c r="G57" s="151" t="str">
        <f t="shared" si="10"/>
        <v/>
      </c>
      <c r="H57" s="152" t="str">
        <f t="shared" si="0"/>
        <v/>
      </c>
      <c r="I57" s="153" t="str">
        <f t="shared" si="1"/>
        <v/>
      </c>
      <c r="J57" s="153" t="str">
        <f t="shared" si="2"/>
        <v/>
      </c>
      <c r="K57" s="154"/>
      <c r="L57" s="135" t="str">
        <f t="shared" si="3"/>
        <v/>
      </c>
      <c r="M57" s="154"/>
      <c r="N57" s="155" t="str">
        <f t="shared" si="4"/>
        <v/>
      </c>
      <c r="O57" s="154"/>
      <c r="P57" s="155" t="str">
        <f t="shared" si="5"/>
        <v/>
      </c>
      <c r="Q57" s="154"/>
      <c r="R57" s="155" t="str">
        <f t="shared" si="6"/>
        <v/>
      </c>
      <c r="S57" s="154"/>
      <c r="T57" s="155" t="str">
        <f t="shared" si="7"/>
        <v/>
      </c>
      <c r="U57" s="145" t="str">
        <f t="shared" si="8"/>
        <v/>
      </c>
      <c r="V57" s="146" t="str">
        <f t="shared" si="9"/>
        <v/>
      </c>
      <c r="W57" s="157"/>
      <c r="X57" s="140"/>
      <c r="Y57" s="157"/>
      <c r="Z57" s="147"/>
    </row>
    <row r="58" spans="1:26" ht="18.75">
      <c r="A58" s="143">
        <v>54</v>
      </c>
      <c r="B58" s="148"/>
      <c r="C58" s="148"/>
      <c r="D58" s="149"/>
      <c r="E58" s="150"/>
      <c r="F58" s="150"/>
      <c r="G58" s="151" t="str">
        <f t="shared" si="10"/>
        <v/>
      </c>
      <c r="H58" s="152" t="str">
        <f t="shared" si="0"/>
        <v/>
      </c>
      <c r="I58" s="153" t="str">
        <f t="shared" si="1"/>
        <v/>
      </c>
      <c r="J58" s="153" t="str">
        <f t="shared" si="2"/>
        <v/>
      </c>
      <c r="K58" s="154"/>
      <c r="L58" s="135" t="str">
        <f t="shared" si="3"/>
        <v/>
      </c>
      <c r="M58" s="154"/>
      <c r="N58" s="155" t="str">
        <f t="shared" si="4"/>
        <v/>
      </c>
      <c r="O58" s="154"/>
      <c r="P58" s="155" t="str">
        <f t="shared" si="5"/>
        <v/>
      </c>
      <c r="Q58" s="154"/>
      <c r="R58" s="155" t="str">
        <f t="shared" si="6"/>
        <v/>
      </c>
      <c r="S58" s="154"/>
      <c r="T58" s="155" t="str">
        <f t="shared" si="7"/>
        <v/>
      </c>
      <c r="U58" s="145" t="str">
        <f t="shared" si="8"/>
        <v/>
      </c>
      <c r="V58" s="146" t="str">
        <f t="shared" si="9"/>
        <v/>
      </c>
      <c r="W58" s="157"/>
      <c r="X58" s="140"/>
      <c r="Y58" s="157"/>
      <c r="Z58" s="147"/>
    </row>
    <row r="59" spans="1:26" ht="18.75">
      <c r="A59" s="131">
        <v>55</v>
      </c>
      <c r="B59" s="148"/>
      <c r="C59" s="148"/>
      <c r="D59" s="149"/>
      <c r="E59" s="150"/>
      <c r="F59" s="150"/>
      <c r="G59" s="151" t="str">
        <f t="shared" si="10"/>
        <v/>
      </c>
      <c r="H59" s="152" t="str">
        <f t="shared" si="0"/>
        <v/>
      </c>
      <c r="I59" s="153" t="str">
        <f t="shared" si="1"/>
        <v/>
      </c>
      <c r="J59" s="153" t="str">
        <f t="shared" si="2"/>
        <v/>
      </c>
      <c r="K59" s="154"/>
      <c r="L59" s="135" t="str">
        <f t="shared" si="3"/>
        <v/>
      </c>
      <c r="M59" s="154"/>
      <c r="N59" s="155" t="str">
        <f t="shared" si="4"/>
        <v/>
      </c>
      <c r="O59" s="154"/>
      <c r="P59" s="155" t="str">
        <f t="shared" si="5"/>
        <v/>
      </c>
      <c r="Q59" s="154"/>
      <c r="R59" s="155" t="str">
        <f t="shared" si="6"/>
        <v/>
      </c>
      <c r="S59" s="154"/>
      <c r="T59" s="155" t="str">
        <f t="shared" si="7"/>
        <v/>
      </c>
      <c r="U59" s="145" t="str">
        <f t="shared" si="8"/>
        <v/>
      </c>
      <c r="V59" s="146" t="str">
        <f t="shared" si="9"/>
        <v/>
      </c>
      <c r="W59" s="157"/>
      <c r="X59" s="140"/>
      <c r="Y59" s="157"/>
      <c r="Z59" s="147"/>
    </row>
    <row r="60" spans="1:26" ht="18.75">
      <c r="A60" s="143">
        <v>56</v>
      </c>
      <c r="B60" s="148"/>
      <c r="C60" s="148"/>
      <c r="D60" s="149"/>
      <c r="E60" s="150"/>
      <c r="F60" s="150"/>
      <c r="G60" s="151" t="str">
        <f t="shared" si="10"/>
        <v/>
      </c>
      <c r="H60" s="152" t="str">
        <f t="shared" si="0"/>
        <v/>
      </c>
      <c r="I60" s="153" t="str">
        <f t="shared" si="1"/>
        <v/>
      </c>
      <c r="J60" s="153" t="str">
        <f t="shared" si="2"/>
        <v/>
      </c>
      <c r="K60" s="154"/>
      <c r="L60" s="135" t="str">
        <f t="shared" si="3"/>
        <v/>
      </c>
      <c r="M60" s="154"/>
      <c r="N60" s="155" t="str">
        <f t="shared" si="4"/>
        <v/>
      </c>
      <c r="O60" s="154"/>
      <c r="P60" s="155" t="str">
        <f t="shared" si="5"/>
        <v/>
      </c>
      <c r="Q60" s="154"/>
      <c r="R60" s="155" t="str">
        <f t="shared" si="6"/>
        <v/>
      </c>
      <c r="S60" s="154"/>
      <c r="T60" s="155" t="str">
        <f t="shared" si="7"/>
        <v/>
      </c>
      <c r="U60" s="145" t="str">
        <f t="shared" si="8"/>
        <v/>
      </c>
      <c r="V60" s="146" t="str">
        <f t="shared" si="9"/>
        <v/>
      </c>
      <c r="W60" s="157"/>
      <c r="X60" s="140"/>
      <c r="Y60" s="157"/>
      <c r="Z60" s="147"/>
    </row>
    <row r="61" spans="1:26" ht="18.75">
      <c r="A61" s="143">
        <v>57</v>
      </c>
      <c r="B61" s="148"/>
      <c r="C61" s="148"/>
      <c r="D61" s="149"/>
      <c r="E61" s="150"/>
      <c r="F61" s="150"/>
      <c r="G61" s="151" t="str">
        <f t="shared" si="10"/>
        <v/>
      </c>
      <c r="H61" s="152" t="str">
        <f t="shared" si="0"/>
        <v/>
      </c>
      <c r="I61" s="153" t="str">
        <f t="shared" si="1"/>
        <v/>
      </c>
      <c r="J61" s="153" t="str">
        <f t="shared" si="2"/>
        <v/>
      </c>
      <c r="K61" s="154"/>
      <c r="L61" s="135" t="str">
        <f t="shared" si="3"/>
        <v/>
      </c>
      <c r="M61" s="154"/>
      <c r="N61" s="155" t="str">
        <f t="shared" si="4"/>
        <v/>
      </c>
      <c r="O61" s="154"/>
      <c r="P61" s="155" t="str">
        <f t="shared" si="5"/>
        <v/>
      </c>
      <c r="Q61" s="154"/>
      <c r="R61" s="155" t="str">
        <f t="shared" si="6"/>
        <v/>
      </c>
      <c r="S61" s="154"/>
      <c r="T61" s="155" t="str">
        <f t="shared" si="7"/>
        <v/>
      </c>
      <c r="U61" s="145" t="str">
        <f t="shared" si="8"/>
        <v/>
      </c>
      <c r="V61" s="146" t="str">
        <f t="shared" si="9"/>
        <v/>
      </c>
      <c r="W61" s="157"/>
      <c r="X61" s="140"/>
      <c r="Y61" s="157"/>
      <c r="Z61" s="147"/>
    </row>
    <row r="62" spans="1:26" ht="18.75">
      <c r="A62" s="131">
        <v>58</v>
      </c>
      <c r="B62" s="148"/>
      <c r="C62" s="148"/>
      <c r="D62" s="149"/>
      <c r="E62" s="150"/>
      <c r="F62" s="150"/>
      <c r="G62" s="151" t="str">
        <f t="shared" si="10"/>
        <v/>
      </c>
      <c r="H62" s="152" t="str">
        <f t="shared" si="0"/>
        <v/>
      </c>
      <c r="I62" s="153" t="str">
        <f t="shared" si="1"/>
        <v/>
      </c>
      <c r="J62" s="153" t="str">
        <f t="shared" si="2"/>
        <v/>
      </c>
      <c r="K62" s="154"/>
      <c r="L62" s="135" t="str">
        <f t="shared" si="3"/>
        <v/>
      </c>
      <c r="M62" s="154"/>
      <c r="N62" s="155" t="str">
        <f t="shared" si="4"/>
        <v/>
      </c>
      <c r="O62" s="154"/>
      <c r="P62" s="155" t="str">
        <f t="shared" si="5"/>
        <v/>
      </c>
      <c r="Q62" s="154"/>
      <c r="R62" s="155" t="str">
        <f t="shared" si="6"/>
        <v/>
      </c>
      <c r="S62" s="154"/>
      <c r="T62" s="155" t="str">
        <f t="shared" si="7"/>
        <v/>
      </c>
      <c r="U62" s="145" t="str">
        <f t="shared" si="8"/>
        <v/>
      </c>
      <c r="V62" s="146" t="str">
        <f t="shared" si="9"/>
        <v/>
      </c>
      <c r="W62" s="157"/>
      <c r="X62" s="140"/>
      <c r="Y62" s="157"/>
      <c r="Z62" s="147"/>
    </row>
    <row r="63" spans="1:26" ht="18.75">
      <c r="A63" s="143">
        <v>59</v>
      </c>
      <c r="B63" s="148"/>
      <c r="C63" s="148"/>
      <c r="D63" s="149"/>
      <c r="E63" s="150"/>
      <c r="F63" s="150"/>
      <c r="G63" s="151" t="str">
        <f t="shared" si="10"/>
        <v/>
      </c>
      <c r="H63" s="152" t="str">
        <f t="shared" si="0"/>
        <v/>
      </c>
      <c r="I63" s="153" t="str">
        <f t="shared" si="1"/>
        <v/>
      </c>
      <c r="J63" s="153" t="str">
        <f t="shared" si="2"/>
        <v/>
      </c>
      <c r="K63" s="154"/>
      <c r="L63" s="135" t="str">
        <f t="shared" si="3"/>
        <v/>
      </c>
      <c r="M63" s="154"/>
      <c r="N63" s="155" t="str">
        <f t="shared" si="4"/>
        <v/>
      </c>
      <c r="O63" s="154"/>
      <c r="P63" s="155" t="str">
        <f t="shared" si="5"/>
        <v/>
      </c>
      <c r="Q63" s="154"/>
      <c r="R63" s="155" t="str">
        <f t="shared" si="6"/>
        <v/>
      </c>
      <c r="S63" s="154"/>
      <c r="T63" s="155" t="str">
        <f t="shared" si="7"/>
        <v/>
      </c>
      <c r="U63" s="145" t="str">
        <f t="shared" si="8"/>
        <v/>
      </c>
      <c r="V63" s="146" t="str">
        <f t="shared" si="9"/>
        <v/>
      </c>
      <c r="W63" s="157"/>
      <c r="X63" s="140"/>
      <c r="Y63" s="157"/>
      <c r="Z63" s="147"/>
    </row>
    <row r="64" spans="1:26" ht="18.75">
      <c r="A64" s="143">
        <v>60</v>
      </c>
      <c r="B64" s="148"/>
      <c r="C64" s="148"/>
      <c r="D64" s="149"/>
      <c r="E64" s="150"/>
      <c r="F64" s="150"/>
      <c r="G64" s="151" t="str">
        <f t="shared" si="10"/>
        <v/>
      </c>
      <c r="H64" s="152" t="str">
        <f t="shared" si="0"/>
        <v/>
      </c>
      <c r="I64" s="153" t="str">
        <f t="shared" si="1"/>
        <v/>
      </c>
      <c r="J64" s="153" t="str">
        <f t="shared" si="2"/>
        <v/>
      </c>
      <c r="K64" s="154"/>
      <c r="L64" s="135" t="str">
        <f t="shared" si="3"/>
        <v/>
      </c>
      <c r="M64" s="154"/>
      <c r="N64" s="155" t="str">
        <f t="shared" si="4"/>
        <v/>
      </c>
      <c r="O64" s="154"/>
      <c r="P64" s="155" t="str">
        <f t="shared" si="5"/>
        <v/>
      </c>
      <c r="Q64" s="154"/>
      <c r="R64" s="155" t="str">
        <f t="shared" si="6"/>
        <v/>
      </c>
      <c r="S64" s="154"/>
      <c r="T64" s="155" t="str">
        <f t="shared" si="7"/>
        <v/>
      </c>
      <c r="U64" s="145" t="str">
        <f t="shared" si="8"/>
        <v/>
      </c>
      <c r="V64" s="146" t="str">
        <f t="shared" si="9"/>
        <v/>
      </c>
      <c r="W64" s="157"/>
      <c r="X64" s="140"/>
      <c r="Y64" s="157"/>
      <c r="Z64" s="147"/>
    </row>
    <row r="65" spans="1:26" ht="18.75">
      <c r="A65" s="131">
        <v>61</v>
      </c>
      <c r="B65" s="148"/>
      <c r="C65" s="148"/>
      <c r="D65" s="149"/>
      <c r="E65" s="150"/>
      <c r="F65" s="150"/>
      <c r="G65" s="151" t="str">
        <f t="shared" si="10"/>
        <v/>
      </c>
      <c r="H65" s="152" t="str">
        <f t="shared" si="0"/>
        <v/>
      </c>
      <c r="I65" s="153" t="str">
        <f t="shared" si="1"/>
        <v/>
      </c>
      <c r="J65" s="153" t="str">
        <f t="shared" si="2"/>
        <v/>
      </c>
      <c r="K65" s="154"/>
      <c r="L65" s="135" t="str">
        <f t="shared" si="3"/>
        <v/>
      </c>
      <c r="M65" s="154"/>
      <c r="N65" s="155" t="str">
        <f t="shared" si="4"/>
        <v/>
      </c>
      <c r="O65" s="154"/>
      <c r="P65" s="155" t="str">
        <f t="shared" si="5"/>
        <v/>
      </c>
      <c r="Q65" s="154"/>
      <c r="R65" s="155" t="str">
        <f t="shared" si="6"/>
        <v/>
      </c>
      <c r="S65" s="154"/>
      <c r="T65" s="155" t="str">
        <f t="shared" si="7"/>
        <v/>
      </c>
      <c r="U65" s="145" t="str">
        <f t="shared" si="8"/>
        <v/>
      </c>
      <c r="V65" s="146" t="str">
        <f t="shared" si="9"/>
        <v/>
      </c>
      <c r="W65" s="157"/>
      <c r="X65" s="140"/>
      <c r="Y65" s="157"/>
      <c r="Z65" s="147"/>
    </row>
    <row r="66" spans="1:26" ht="18.75">
      <c r="A66" s="143">
        <v>62</v>
      </c>
      <c r="B66" s="148"/>
      <c r="C66" s="148"/>
      <c r="D66" s="149"/>
      <c r="E66" s="150"/>
      <c r="F66" s="150"/>
      <c r="G66" s="151" t="str">
        <f t="shared" si="10"/>
        <v/>
      </c>
      <c r="H66" s="152" t="str">
        <f t="shared" si="0"/>
        <v/>
      </c>
      <c r="I66" s="153" t="str">
        <f t="shared" si="1"/>
        <v/>
      </c>
      <c r="J66" s="153" t="str">
        <f t="shared" si="2"/>
        <v/>
      </c>
      <c r="K66" s="154"/>
      <c r="L66" s="135" t="str">
        <f t="shared" si="3"/>
        <v/>
      </c>
      <c r="M66" s="154"/>
      <c r="N66" s="155" t="str">
        <f t="shared" si="4"/>
        <v/>
      </c>
      <c r="O66" s="154"/>
      <c r="P66" s="155" t="str">
        <f t="shared" si="5"/>
        <v/>
      </c>
      <c r="Q66" s="154"/>
      <c r="R66" s="155" t="str">
        <f t="shared" si="6"/>
        <v/>
      </c>
      <c r="S66" s="154"/>
      <c r="T66" s="155" t="str">
        <f t="shared" si="7"/>
        <v/>
      </c>
      <c r="U66" s="145" t="str">
        <f t="shared" si="8"/>
        <v/>
      </c>
      <c r="V66" s="146" t="str">
        <f t="shared" si="9"/>
        <v/>
      </c>
      <c r="W66" s="157"/>
      <c r="X66" s="140"/>
      <c r="Y66" s="157"/>
      <c r="Z66" s="147"/>
    </row>
    <row r="67" spans="1:26" ht="18.75">
      <c r="A67" s="143">
        <v>63</v>
      </c>
      <c r="B67" s="148"/>
      <c r="C67" s="148"/>
      <c r="D67" s="149"/>
      <c r="E67" s="150"/>
      <c r="F67" s="150"/>
      <c r="G67" s="151" t="str">
        <f t="shared" si="10"/>
        <v/>
      </c>
      <c r="H67" s="152" t="str">
        <f t="shared" si="0"/>
        <v/>
      </c>
      <c r="I67" s="153" t="str">
        <f t="shared" si="1"/>
        <v/>
      </c>
      <c r="J67" s="153" t="str">
        <f t="shared" si="2"/>
        <v/>
      </c>
      <c r="K67" s="154"/>
      <c r="L67" s="135" t="str">
        <f t="shared" si="3"/>
        <v/>
      </c>
      <c r="M67" s="154"/>
      <c r="N67" s="155" t="str">
        <f t="shared" si="4"/>
        <v/>
      </c>
      <c r="O67" s="154"/>
      <c r="P67" s="155" t="str">
        <f t="shared" si="5"/>
        <v/>
      </c>
      <c r="Q67" s="154"/>
      <c r="R67" s="155" t="str">
        <f t="shared" si="6"/>
        <v/>
      </c>
      <c r="S67" s="154"/>
      <c r="T67" s="155" t="str">
        <f t="shared" si="7"/>
        <v/>
      </c>
      <c r="U67" s="145" t="str">
        <f t="shared" si="8"/>
        <v/>
      </c>
      <c r="V67" s="146" t="str">
        <f t="shared" si="9"/>
        <v/>
      </c>
      <c r="W67" s="157"/>
      <c r="X67" s="140"/>
      <c r="Y67" s="157"/>
      <c r="Z67" s="147"/>
    </row>
    <row r="68" spans="1:26" ht="18.75">
      <c r="A68" s="131">
        <v>64</v>
      </c>
      <c r="B68" s="148"/>
      <c r="C68" s="148"/>
      <c r="D68" s="149"/>
      <c r="E68" s="150"/>
      <c r="F68" s="150"/>
      <c r="G68" s="151" t="str">
        <f t="shared" si="10"/>
        <v/>
      </c>
      <c r="H68" s="152" t="str">
        <f t="shared" si="0"/>
        <v/>
      </c>
      <c r="I68" s="153" t="str">
        <f t="shared" si="1"/>
        <v/>
      </c>
      <c r="J68" s="153" t="str">
        <f t="shared" si="2"/>
        <v/>
      </c>
      <c r="K68" s="154"/>
      <c r="L68" s="135" t="str">
        <f t="shared" si="3"/>
        <v/>
      </c>
      <c r="M68" s="154"/>
      <c r="N68" s="155" t="str">
        <f t="shared" si="4"/>
        <v/>
      </c>
      <c r="O68" s="154"/>
      <c r="P68" s="155" t="str">
        <f t="shared" si="5"/>
        <v/>
      </c>
      <c r="Q68" s="154"/>
      <c r="R68" s="155" t="str">
        <f t="shared" si="6"/>
        <v/>
      </c>
      <c r="S68" s="154"/>
      <c r="T68" s="155" t="str">
        <f t="shared" si="7"/>
        <v/>
      </c>
      <c r="U68" s="145" t="str">
        <f t="shared" si="8"/>
        <v/>
      </c>
      <c r="V68" s="146" t="str">
        <f t="shared" si="9"/>
        <v/>
      </c>
      <c r="W68" s="157"/>
      <c r="X68" s="140"/>
      <c r="Y68" s="157"/>
      <c r="Z68" s="147"/>
    </row>
    <row r="69" spans="1:26" ht="18.75">
      <c r="A69" s="143">
        <v>65</v>
      </c>
      <c r="B69" s="148"/>
      <c r="C69" s="148"/>
      <c r="D69" s="149"/>
      <c r="E69" s="150"/>
      <c r="F69" s="150"/>
      <c r="G69" s="151" t="str">
        <f t="shared" si="10"/>
        <v/>
      </c>
      <c r="H69" s="152" t="str">
        <f t="shared" ref="H69:H104" si="11">IF(OR(I69="",J69=""),"",IF(OR(CONCATENATE(I69,J69)="34",CONCATENATE(I69,J69)="43",CONCATENATE(I69,J69)="44"),"4-Alto",IF(OR(CONCATENATE(I69,J69)="24",CONCATENATE(I69,J69)="33",CONCATENATE(I69,J69)="42"),"3-Médio",IF(OR(CONCATENATE(I69,J69)="14",CONCATENATE(I69,J69)="23",CONCATENATE(I69,J69)="32",CONCATENATE(I69,J69)="41"),"2-Baixo",IF(OR(CONCATENATE(I69,J69)="11",CONCATENATE(I69,J69)="12",CONCATENATE(I69,J69)="13",CONCATENATE(I69,J69)="21",CONCATENATE(I69,J69)="22",CONCATENATE(I69,J69)="31"),"1-Muito baixo","")))))</f>
        <v/>
      </c>
      <c r="I69" s="153" t="str">
        <f t="shared" ref="I69:I104" si="12">IF(E69="Muito baixa",1,IF(E69="Baixa",2,IF(E69="Média",3,IF(E69="Alta",4,""))))</f>
        <v/>
      </c>
      <c r="J69" s="153" t="str">
        <f t="shared" ref="J69:J104" si="13">IF(F69="Muito baixo",1,IF(F69="Baixo",2,IF(F69="Médio",3,IF(F69="Alto",4,""))))</f>
        <v/>
      </c>
      <c r="K69" s="154"/>
      <c r="L69" s="135" t="str">
        <f t="shared" ref="L69:L104" si="14">IF(K69="","",IF(K69="Muito baixa",1,IF(K69="Baixa",2,IF(K69="Média",3,IF(K69="Alta",4,"")))))</f>
        <v/>
      </c>
      <c r="M69" s="154"/>
      <c r="N69" s="155" t="str">
        <f t="shared" ref="N69:N104" si="15">IF(M69="","",IF(M69="Muito baixo",1,IF(M69="baixo",2,IF(M69="médio",3,IF(M69="alto",4,"")))))</f>
        <v/>
      </c>
      <c r="O69" s="154"/>
      <c r="P69" s="155" t="str">
        <f t="shared" ref="P69:P104" si="16">IF(O69="","",IF(O69="Muito baixo",1,IF(O69="baixo",2,IF(O69="médio",3,IF(O69="alto",4,"")))))</f>
        <v/>
      </c>
      <c r="Q69" s="154"/>
      <c r="R69" s="155" t="str">
        <f t="shared" ref="R69:R104" si="17">IF(Q69="","",IF(Q69="Muito baixo",1,IF(Q69="baixo",2,IF(Q69="médio",3,IF(Q69="alto",4,"")))))</f>
        <v/>
      </c>
      <c r="S69" s="154"/>
      <c r="T69" s="155" t="str">
        <f t="shared" ref="T69:T104" si="18">IF(S69="","",IF(S69="Muito baixo",1,IF(S69="baixo",2,IF(S69="médio",3,IF(S69="alto",4,"")))))</f>
        <v/>
      </c>
      <c r="U69" s="145" t="str">
        <f t="shared" ref="U69:U104" si="19">IFERROR(AVERAGE(N69,P69,R69,T69),"")</f>
        <v/>
      </c>
      <c r="V69" s="146" t="str">
        <f t="shared" ref="V69:V104" si="20">IF(OR(L69="",U69=""),"",L69*U69)</f>
        <v/>
      </c>
      <c r="W69" s="157"/>
      <c r="X69" s="140"/>
      <c r="Y69" s="157"/>
      <c r="Z69" s="147"/>
    </row>
    <row r="70" spans="1:26" ht="18.75">
      <c r="A70" s="143">
        <v>66</v>
      </c>
      <c r="B70" s="148"/>
      <c r="C70" s="148"/>
      <c r="D70" s="149"/>
      <c r="E70" s="150"/>
      <c r="F70" s="150"/>
      <c r="G70" s="151" t="str">
        <f t="shared" ref="G70:G104" si="21">H70</f>
        <v/>
      </c>
      <c r="H70" s="152" t="str">
        <f t="shared" si="11"/>
        <v/>
      </c>
      <c r="I70" s="153" t="str">
        <f t="shared" si="12"/>
        <v/>
      </c>
      <c r="J70" s="153" t="str">
        <f t="shared" si="13"/>
        <v/>
      </c>
      <c r="K70" s="154"/>
      <c r="L70" s="135" t="str">
        <f t="shared" si="14"/>
        <v/>
      </c>
      <c r="M70" s="154"/>
      <c r="N70" s="155" t="str">
        <f t="shared" si="15"/>
        <v/>
      </c>
      <c r="O70" s="154"/>
      <c r="P70" s="155" t="str">
        <f t="shared" si="16"/>
        <v/>
      </c>
      <c r="Q70" s="154"/>
      <c r="R70" s="155" t="str">
        <f t="shared" si="17"/>
        <v/>
      </c>
      <c r="S70" s="154"/>
      <c r="T70" s="155" t="str">
        <f t="shared" si="18"/>
        <v/>
      </c>
      <c r="U70" s="145" t="str">
        <f t="shared" si="19"/>
        <v/>
      </c>
      <c r="V70" s="146" t="str">
        <f t="shared" si="20"/>
        <v/>
      </c>
      <c r="W70" s="157"/>
      <c r="X70" s="140"/>
      <c r="Y70" s="157"/>
      <c r="Z70" s="147"/>
    </row>
    <row r="71" spans="1:26" ht="18.75">
      <c r="A71" s="131">
        <v>67</v>
      </c>
      <c r="B71" s="148"/>
      <c r="C71" s="148"/>
      <c r="D71" s="149"/>
      <c r="E71" s="150"/>
      <c r="F71" s="150"/>
      <c r="G71" s="151" t="str">
        <f t="shared" si="21"/>
        <v/>
      </c>
      <c r="H71" s="152" t="str">
        <f t="shared" si="11"/>
        <v/>
      </c>
      <c r="I71" s="153" t="str">
        <f t="shared" si="12"/>
        <v/>
      </c>
      <c r="J71" s="153" t="str">
        <f t="shared" si="13"/>
        <v/>
      </c>
      <c r="K71" s="154"/>
      <c r="L71" s="135" t="str">
        <f t="shared" si="14"/>
        <v/>
      </c>
      <c r="M71" s="154"/>
      <c r="N71" s="155" t="str">
        <f t="shared" si="15"/>
        <v/>
      </c>
      <c r="O71" s="154"/>
      <c r="P71" s="155" t="str">
        <f t="shared" si="16"/>
        <v/>
      </c>
      <c r="Q71" s="154"/>
      <c r="R71" s="155" t="str">
        <f t="shared" si="17"/>
        <v/>
      </c>
      <c r="S71" s="154"/>
      <c r="T71" s="155" t="str">
        <f t="shared" si="18"/>
        <v/>
      </c>
      <c r="U71" s="145" t="str">
        <f t="shared" si="19"/>
        <v/>
      </c>
      <c r="V71" s="146" t="str">
        <f t="shared" si="20"/>
        <v/>
      </c>
      <c r="W71" s="157"/>
      <c r="X71" s="140"/>
      <c r="Y71" s="157"/>
      <c r="Z71" s="147"/>
    </row>
    <row r="72" spans="1:26" ht="18.75">
      <c r="A72" s="143">
        <v>68</v>
      </c>
      <c r="B72" s="148"/>
      <c r="C72" s="148"/>
      <c r="D72" s="149"/>
      <c r="E72" s="150"/>
      <c r="F72" s="150"/>
      <c r="G72" s="151" t="str">
        <f t="shared" si="21"/>
        <v/>
      </c>
      <c r="H72" s="152" t="str">
        <f t="shared" si="11"/>
        <v/>
      </c>
      <c r="I72" s="153" t="str">
        <f t="shared" si="12"/>
        <v/>
      </c>
      <c r="J72" s="153" t="str">
        <f t="shared" si="13"/>
        <v/>
      </c>
      <c r="K72" s="154"/>
      <c r="L72" s="135" t="str">
        <f t="shared" si="14"/>
        <v/>
      </c>
      <c r="M72" s="154"/>
      <c r="N72" s="155" t="str">
        <f t="shared" si="15"/>
        <v/>
      </c>
      <c r="O72" s="154"/>
      <c r="P72" s="155" t="str">
        <f t="shared" si="16"/>
        <v/>
      </c>
      <c r="Q72" s="154"/>
      <c r="R72" s="155" t="str">
        <f t="shared" si="17"/>
        <v/>
      </c>
      <c r="S72" s="154"/>
      <c r="T72" s="155" t="str">
        <f t="shared" si="18"/>
        <v/>
      </c>
      <c r="U72" s="145" t="str">
        <f t="shared" si="19"/>
        <v/>
      </c>
      <c r="V72" s="146" t="str">
        <f t="shared" si="20"/>
        <v/>
      </c>
      <c r="W72" s="157"/>
      <c r="X72" s="140"/>
      <c r="Y72" s="157"/>
      <c r="Z72" s="147"/>
    </row>
    <row r="73" spans="1:26" ht="18.75">
      <c r="A73" s="143">
        <v>69</v>
      </c>
      <c r="B73" s="148"/>
      <c r="C73" s="148"/>
      <c r="D73" s="149"/>
      <c r="E73" s="150"/>
      <c r="F73" s="150"/>
      <c r="G73" s="151" t="str">
        <f t="shared" si="21"/>
        <v/>
      </c>
      <c r="H73" s="152" t="str">
        <f t="shared" si="11"/>
        <v/>
      </c>
      <c r="I73" s="153" t="str">
        <f t="shared" si="12"/>
        <v/>
      </c>
      <c r="J73" s="153" t="str">
        <f t="shared" si="13"/>
        <v/>
      </c>
      <c r="K73" s="154"/>
      <c r="L73" s="135" t="str">
        <f t="shared" si="14"/>
        <v/>
      </c>
      <c r="M73" s="154"/>
      <c r="N73" s="155" t="str">
        <f t="shared" si="15"/>
        <v/>
      </c>
      <c r="O73" s="154"/>
      <c r="P73" s="155" t="str">
        <f t="shared" si="16"/>
        <v/>
      </c>
      <c r="Q73" s="154"/>
      <c r="R73" s="155" t="str">
        <f t="shared" si="17"/>
        <v/>
      </c>
      <c r="S73" s="154"/>
      <c r="T73" s="155" t="str">
        <f t="shared" si="18"/>
        <v/>
      </c>
      <c r="U73" s="145" t="str">
        <f t="shared" si="19"/>
        <v/>
      </c>
      <c r="V73" s="146" t="str">
        <f t="shared" si="20"/>
        <v/>
      </c>
      <c r="W73" s="157"/>
      <c r="X73" s="140"/>
      <c r="Y73" s="157"/>
      <c r="Z73" s="147"/>
    </row>
    <row r="74" spans="1:26" ht="18.75">
      <c r="A74" s="131">
        <v>70</v>
      </c>
      <c r="B74" s="148"/>
      <c r="C74" s="148"/>
      <c r="D74" s="149"/>
      <c r="E74" s="150"/>
      <c r="F74" s="150"/>
      <c r="G74" s="151" t="str">
        <f t="shared" si="21"/>
        <v/>
      </c>
      <c r="H74" s="152" t="str">
        <f t="shared" si="11"/>
        <v/>
      </c>
      <c r="I74" s="153" t="str">
        <f t="shared" si="12"/>
        <v/>
      </c>
      <c r="J74" s="153" t="str">
        <f t="shared" si="13"/>
        <v/>
      </c>
      <c r="K74" s="154"/>
      <c r="L74" s="135" t="str">
        <f t="shared" si="14"/>
        <v/>
      </c>
      <c r="M74" s="154"/>
      <c r="N74" s="155" t="str">
        <f t="shared" si="15"/>
        <v/>
      </c>
      <c r="O74" s="154"/>
      <c r="P74" s="155" t="str">
        <f t="shared" si="16"/>
        <v/>
      </c>
      <c r="Q74" s="154"/>
      <c r="R74" s="155" t="str">
        <f t="shared" si="17"/>
        <v/>
      </c>
      <c r="S74" s="154"/>
      <c r="T74" s="155" t="str">
        <f t="shared" si="18"/>
        <v/>
      </c>
      <c r="U74" s="145" t="str">
        <f t="shared" si="19"/>
        <v/>
      </c>
      <c r="V74" s="146" t="str">
        <f t="shared" si="20"/>
        <v/>
      </c>
      <c r="W74" s="157"/>
      <c r="X74" s="140"/>
      <c r="Y74" s="157"/>
      <c r="Z74" s="147"/>
    </row>
    <row r="75" spans="1:26" ht="18.75">
      <c r="A75" s="143">
        <v>71</v>
      </c>
      <c r="B75" s="148"/>
      <c r="C75" s="148"/>
      <c r="D75" s="149"/>
      <c r="E75" s="150"/>
      <c r="F75" s="150"/>
      <c r="G75" s="151" t="str">
        <f t="shared" si="21"/>
        <v/>
      </c>
      <c r="H75" s="152" t="str">
        <f t="shared" si="11"/>
        <v/>
      </c>
      <c r="I75" s="153" t="str">
        <f t="shared" si="12"/>
        <v/>
      </c>
      <c r="J75" s="153" t="str">
        <f t="shared" si="13"/>
        <v/>
      </c>
      <c r="K75" s="154"/>
      <c r="L75" s="135" t="str">
        <f t="shared" si="14"/>
        <v/>
      </c>
      <c r="M75" s="154"/>
      <c r="N75" s="155" t="str">
        <f t="shared" si="15"/>
        <v/>
      </c>
      <c r="O75" s="154"/>
      <c r="P75" s="155" t="str">
        <f t="shared" si="16"/>
        <v/>
      </c>
      <c r="Q75" s="154"/>
      <c r="R75" s="155" t="str">
        <f t="shared" si="17"/>
        <v/>
      </c>
      <c r="S75" s="154"/>
      <c r="T75" s="155" t="str">
        <f t="shared" si="18"/>
        <v/>
      </c>
      <c r="U75" s="145" t="str">
        <f t="shared" si="19"/>
        <v/>
      </c>
      <c r="V75" s="146" t="str">
        <f t="shared" si="20"/>
        <v/>
      </c>
      <c r="W75" s="157"/>
      <c r="X75" s="140"/>
      <c r="Y75" s="157"/>
      <c r="Z75" s="147"/>
    </row>
    <row r="76" spans="1:26" ht="18.75">
      <c r="A76" s="143">
        <v>72</v>
      </c>
      <c r="B76" s="148"/>
      <c r="C76" s="148"/>
      <c r="D76" s="149"/>
      <c r="E76" s="150"/>
      <c r="F76" s="150"/>
      <c r="G76" s="151" t="str">
        <f t="shared" si="21"/>
        <v/>
      </c>
      <c r="H76" s="152" t="str">
        <f t="shared" si="11"/>
        <v/>
      </c>
      <c r="I76" s="153" t="str">
        <f t="shared" si="12"/>
        <v/>
      </c>
      <c r="J76" s="153" t="str">
        <f t="shared" si="13"/>
        <v/>
      </c>
      <c r="K76" s="154"/>
      <c r="L76" s="135" t="str">
        <f t="shared" si="14"/>
        <v/>
      </c>
      <c r="M76" s="154"/>
      <c r="N76" s="155" t="str">
        <f t="shared" si="15"/>
        <v/>
      </c>
      <c r="O76" s="154"/>
      <c r="P76" s="155" t="str">
        <f t="shared" si="16"/>
        <v/>
      </c>
      <c r="Q76" s="154"/>
      <c r="R76" s="155" t="str">
        <f t="shared" si="17"/>
        <v/>
      </c>
      <c r="S76" s="154"/>
      <c r="T76" s="155" t="str">
        <f t="shared" si="18"/>
        <v/>
      </c>
      <c r="U76" s="145" t="str">
        <f t="shared" si="19"/>
        <v/>
      </c>
      <c r="V76" s="146" t="str">
        <f t="shared" si="20"/>
        <v/>
      </c>
      <c r="W76" s="157"/>
      <c r="X76" s="140"/>
      <c r="Y76" s="157"/>
      <c r="Z76" s="147"/>
    </row>
    <row r="77" spans="1:26" ht="18.75">
      <c r="A77" s="131">
        <v>73</v>
      </c>
      <c r="B77" s="148"/>
      <c r="C77" s="148"/>
      <c r="D77" s="149"/>
      <c r="E77" s="150"/>
      <c r="F77" s="150"/>
      <c r="G77" s="151" t="str">
        <f t="shared" si="21"/>
        <v/>
      </c>
      <c r="H77" s="152" t="str">
        <f t="shared" si="11"/>
        <v/>
      </c>
      <c r="I77" s="153" t="str">
        <f t="shared" si="12"/>
        <v/>
      </c>
      <c r="J77" s="153" t="str">
        <f t="shared" si="13"/>
        <v/>
      </c>
      <c r="K77" s="154"/>
      <c r="L77" s="135" t="str">
        <f t="shared" si="14"/>
        <v/>
      </c>
      <c r="M77" s="154"/>
      <c r="N77" s="155" t="str">
        <f t="shared" si="15"/>
        <v/>
      </c>
      <c r="O77" s="154"/>
      <c r="P77" s="155" t="str">
        <f t="shared" si="16"/>
        <v/>
      </c>
      <c r="Q77" s="154"/>
      <c r="R77" s="155" t="str">
        <f t="shared" si="17"/>
        <v/>
      </c>
      <c r="S77" s="154"/>
      <c r="T77" s="155" t="str">
        <f t="shared" si="18"/>
        <v/>
      </c>
      <c r="U77" s="145" t="str">
        <f t="shared" si="19"/>
        <v/>
      </c>
      <c r="V77" s="146" t="str">
        <f t="shared" si="20"/>
        <v/>
      </c>
      <c r="W77" s="157"/>
      <c r="X77" s="140"/>
      <c r="Y77" s="157"/>
      <c r="Z77" s="147"/>
    </row>
    <row r="78" spans="1:26" ht="18.75">
      <c r="A78" s="143">
        <v>74</v>
      </c>
      <c r="B78" s="148"/>
      <c r="C78" s="148"/>
      <c r="D78" s="149"/>
      <c r="E78" s="150"/>
      <c r="F78" s="150"/>
      <c r="G78" s="151" t="str">
        <f t="shared" si="21"/>
        <v/>
      </c>
      <c r="H78" s="152" t="str">
        <f t="shared" si="11"/>
        <v/>
      </c>
      <c r="I78" s="153" t="str">
        <f t="shared" si="12"/>
        <v/>
      </c>
      <c r="J78" s="153" t="str">
        <f t="shared" si="13"/>
        <v/>
      </c>
      <c r="K78" s="154"/>
      <c r="L78" s="135" t="str">
        <f t="shared" si="14"/>
        <v/>
      </c>
      <c r="M78" s="154"/>
      <c r="N78" s="155" t="str">
        <f t="shared" si="15"/>
        <v/>
      </c>
      <c r="O78" s="154"/>
      <c r="P78" s="155" t="str">
        <f t="shared" si="16"/>
        <v/>
      </c>
      <c r="Q78" s="154"/>
      <c r="R78" s="155" t="str">
        <f t="shared" si="17"/>
        <v/>
      </c>
      <c r="S78" s="154"/>
      <c r="T78" s="155" t="str">
        <f t="shared" si="18"/>
        <v/>
      </c>
      <c r="U78" s="145" t="str">
        <f t="shared" si="19"/>
        <v/>
      </c>
      <c r="V78" s="146" t="str">
        <f t="shared" si="20"/>
        <v/>
      </c>
      <c r="W78" s="157"/>
      <c r="X78" s="140"/>
      <c r="Y78" s="157"/>
      <c r="Z78" s="147"/>
    </row>
    <row r="79" spans="1:26" ht="18.75">
      <c r="A79" s="143">
        <v>75</v>
      </c>
      <c r="B79" s="148"/>
      <c r="C79" s="148"/>
      <c r="D79" s="149"/>
      <c r="E79" s="150"/>
      <c r="F79" s="150"/>
      <c r="G79" s="151" t="str">
        <f t="shared" si="21"/>
        <v/>
      </c>
      <c r="H79" s="152" t="str">
        <f t="shared" si="11"/>
        <v/>
      </c>
      <c r="I79" s="153" t="str">
        <f t="shared" si="12"/>
        <v/>
      </c>
      <c r="J79" s="153" t="str">
        <f t="shared" si="13"/>
        <v/>
      </c>
      <c r="K79" s="154"/>
      <c r="L79" s="135" t="str">
        <f t="shared" si="14"/>
        <v/>
      </c>
      <c r="M79" s="154"/>
      <c r="N79" s="155" t="str">
        <f t="shared" si="15"/>
        <v/>
      </c>
      <c r="O79" s="154"/>
      <c r="P79" s="155" t="str">
        <f t="shared" si="16"/>
        <v/>
      </c>
      <c r="Q79" s="154"/>
      <c r="R79" s="155" t="str">
        <f t="shared" si="17"/>
        <v/>
      </c>
      <c r="S79" s="154"/>
      <c r="T79" s="155" t="str">
        <f t="shared" si="18"/>
        <v/>
      </c>
      <c r="U79" s="145" t="str">
        <f t="shared" si="19"/>
        <v/>
      </c>
      <c r="V79" s="146" t="str">
        <f t="shared" si="20"/>
        <v/>
      </c>
      <c r="W79" s="157"/>
      <c r="X79" s="140"/>
      <c r="Y79" s="157"/>
      <c r="Z79" s="147"/>
    </row>
    <row r="80" spans="1:26" ht="18.75">
      <c r="A80" s="131">
        <v>76</v>
      </c>
      <c r="B80" s="148"/>
      <c r="C80" s="148"/>
      <c r="D80" s="149"/>
      <c r="E80" s="150"/>
      <c r="F80" s="150"/>
      <c r="G80" s="151" t="str">
        <f t="shared" si="21"/>
        <v/>
      </c>
      <c r="H80" s="152" t="str">
        <f t="shared" si="11"/>
        <v/>
      </c>
      <c r="I80" s="153" t="str">
        <f t="shared" si="12"/>
        <v/>
      </c>
      <c r="J80" s="153" t="str">
        <f t="shared" si="13"/>
        <v/>
      </c>
      <c r="K80" s="154"/>
      <c r="L80" s="135" t="str">
        <f t="shared" si="14"/>
        <v/>
      </c>
      <c r="M80" s="154"/>
      <c r="N80" s="155" t="str">
        <f t="shared" si="15"/>
        <v/>
      </c>
      <c r="O80" s="154"/>
      <c r="P80" s="155" t="str">
        <f t="shared" si="16"/>
        <v/>
      </c>
      <c r="Q80" s="154"/>
      <c r="R80" s="155" t="str">
        <f t="shared" si="17"/>
        <v/>
      </c>
      <c r="S80" s="154"/>
      <c r="T80" s="155" t="str">
        <f t="shared" si="18"/>
        <v/>
      </c>
      <c r="U80" s="145" t="str">
        <f t="shared" si="19"/>
        <v/>
      </c>
      <c r="V80" s="146" t="str">
        <f t="shared" si="20"/>
        <v/>
      </c>
      <c r="W80" s="157"/>
      <c r="X80" s="140"/>
      <c r="Y80" s="157"/>
      <c r="Z80" s="147"/>
    </row>
    <row r="81" spans="1:26" ht="18.75">
      <c r="A81" s="143">
        <v>77</v>
      </c>
      <c r="B81" s="148"/>
      <c r="C81" s="148"/>
      <c r="D81" s="149"/>
      <c r="E81" s="150"/>
      <c r="F81" s="150"/>
      <c r="G81" s="151" t="str">
        <f t="shared" si="21"/>
        <v/>
      </c>
      <c r="H81" s="152" t="str">
        <f t="shared" si="11"/>
        <v/>
      </c>
      <c r="I81" s="153" t="str">
        <f t="shared" si="12"/>
        <v/>
      </c>
      <c r="J81" s="153" t="str">
        <f t="shared" si="13"/>
        <v/>
      </c>
      <c r="K81" s="154"/>
      <c r="L81" s="135" t="str">
        <f t="shared" si="14"/>
        <v/>
      </c>
      <c r="M81" s="154"/>
      <c r="N81" s="155" t="str">
        <f t="shared" si="15"/>
        <v/>
      </c>
      <c r="O81" s="154"/>
      <c r="P81" s="155" t="str">
        <f t="shared" si="16"/>
        <v/>
      </c>
      <c r="Q81" s="154"/>
      <c r="R81" s="155" t="str">
        <f t="shared" si="17"/>
        <v/>
      </c>
      <c r="S81" s="154"/>
      <c r="T81" s="155" t="str">
        <f t="shared" si="18"/>
        <v/>
      </c>
      <c r="U81" s="145" t="str">
        <f t="shared" si="19"/>
        <v/>
      </c>
      <c r="V81" s="146" t="str">
        <f t="shared" si="20"/>
        <v/>
      </c>
      <c r="W81" s="157"/>
      <c r="X81" s="140"/>
      <c r="Y81" s="157"/>
      <c r="Z81" s="147"/>
    </row>
    <row r="82" spans="1:26" ht="18.75">
      <c r="A82" s="143">
        <v>78</v>
      </c>
      <c r="B82" s="148"/>
      <c r="C82" s="148"/>
      <c r="D82" s="149"/>
      <c r="E82" s="150"/>
      <c r="F82" s="150"/>
      <c r="G82" s="151" t="str">
        <f t="shared" si="21"/>
        <v/>
      </c>
      <c r="H82" s="152" t="str">
        <f t="shared" si="11"/>
        <v/>
      </c>
      <c r="I82" s="153" t="str">
        <f t="shared" si="12"/>
        <v/>
      </c>
      <c r="J82" s="153" t="str">
        <f t="shared" si="13"/>
        <v/>
      </c>
      <c r="K82" s="154"/>
      <c r="L82" s="135" t="str">
        <f t="shared" si="14"/>
        <v/>
      </c>
      <c r="M82" s="154"/>
      <c r="N82" s="155" t="str">
        <f t="shared" si="15"/>
        <v/>
      </c>
      <c r="O82" s="154"/>
      <c r="P82" s="155" t="str">
        <f t="shared" si="16"/>
        <v/>
      </c>
      <c r="Q82" s="154"/>
      <c r="R82" s="155" t="str">
        <f t="shared" si="17"/>
        <v/>
      </c>
      <c r="S82" s="154"/>
      <c r="T82" s="155" t="str">
        <f t="shared" si="18"/>
        <v/>
      </c>
      <c r="U82" s="145" t="str">
        <f t="shared" si="19"/>
        <v/>
      </c>
      <c r="V82" s="146" t="str">
        <f t="shared" si="20"/>
        <v/>
      </c>
      <c r="W82" s="157"/>
      <c r="X82" s="140"/>
      <c r="Y82" s="157"/>
      <c r="Z82" s="147"/>
    </row>
    <row r="83" spans="1:26" ht="18.75">
      <c r="A83" s="131">
        <v>79</v>
      </c>
      <c r="B83" s="148"/>
      <c r="C83" s="148"/>
      <c r="D83" s="149"/>
      <c r="E83" s="150"/>
      <c r="F83" s="150"/>
      <c r="G83" s="151" t="str">
        <f t="shared" si="21"/>
        <v/>
      </c>
      <c r="H83" s="152" t="str">
        <f t="shared" si="11"/>
        <v/>
      </c>
      <c r="I83" s="153" t="str">
        <f t="shared" si="12"/>
        <v/>
      </c>
      <c r="J83" s="153" t="str">
        <f t="shared" si="13"/>
        <v/>
      </c>
      <c r="K83" s="154"/>
      <c r="L83" s="135" t="str">
        <f t="shared" si="14"/>
        <v/>
      </c>
      <c r="M83" s="154"/>
      <c r="N83" s="155" t="str">
        <f t="shared" si="15"/>
        <v/>
      </c>
      <c r="O83" s="154"/>
      <c r="P83" s="155" t="str">
        <f t="shared" si="16"/>
        <v/>
      </c>
      <c r="Q83" s="154"/>
      <c r="R83" s="155" t="str">
        <f t="shared" si="17"/>
        <v/>
      </c>
      <c r="S83" s="154"/>
      <c r="T83" s="155" t="str">
        <f t="shared" si="18"/>
        <v/>
      </c>
      <c r="U83" s="145" t="str">
        <f t="shared" si="19"/>
        <v/>
      </c>
      <c r="V83" s="146" t="str">
        <f t="shared" si="20"/>
        <v/>
      </c>
      <c r="W83" s="157"/>
      <c r="X83" s="140"/>
      <c r="Y83" s="157"/>
      <c r="Z83" s="147"/>
    </row>
    <row r="84" spans="1:26" ht="18.75">
      <c r="A84" s="143">
        <v>80</v>
      </c>
      <c r="B84" s="148"/>
      <c r="C84" s="148"/>
      <c r="D84" s="149"/>
      <c r="E84" s="150"/>
      <c r="F84" s="150"/>
      <c r="G84" s="151" t="str">
        <f t="shared" si="21"/>
        <v/>
      </c>
      <c r="H84" s="152" t="str">
        <f t="shared" si="11"/>
        <v/>
      </c>
      <c r="I84" s="153" t="str">
        <f t="shared" si="12"/>
        <v/>
      </c>
      <c r="J84" s="153" t="str">
        <f t="shared" si="13"/>
        <v/>
      </c>
      <c r="K84" s="154"/>
      <c r="L84" s="135" t="str">
        <f t="shared" si="14"/>
        <v/>
      </c>
      <c r="M84" s="154"/>
      <c r="N84" s="155" t="str">
        <f t="shared" si="15"/>
        <v/>
      </c>
      <c r="O84" s="154"/>
      <c r="P84" s="155" t="str">
        <f t="shared" si="16"/>
        <v/>
      </c>
      <c r="Q84" s="154"/>
      <c r="R84" s="155" t="str">
        <f t="shared" si="17"/>
        <v/>
      </c>
      <c r="S84" s="154"/>
      <c r="T84" s="155" t="str">
        <f t="shared" si="18"/>
        <v/>
      </c>
      <c r="U84" s="145" t="str">
        <f t="shared" si="19"/>
        <v/>
      </c>
      <c r="V84" s="146" t="str">
        <f t="shared" si="20"/>
        <v/>
      </c>
      <c r="W84" s="157"/>
      <c r="X84" s="140"/>
      <c r="Y84" s="157"/>
      <c r="Z84" s="147"/>
    </row>
    <row r="85" spans="1:26" ht="18.75">
      <c r="A85" s="143">
        <v>81</v>
      </c>
      <c r="B85" s="148"/>
      <c r="C85" s="148"/>
      <c r="D85" s="149"/>
      <c r="E85" s="150"/>
      <c r="F85" s="150"/>
      <c r="G85" s="151" t="str">
        <f t="shared" si="21"/>
        <v/>
      </c>
      <c r="H85" s="152" t="str">
        <f t="shared" si="11"/>
        <v/>
      </c>
      <c r="I85" s="153" t="str">
        <f t="shared" si="12"/>
        <v/>
      </c>
      <c r="J85" s="153" t="str">
        <f t="shared" si="13"/>
        <v/>
      </c>
      <c r="K85" s="154"/>
      <c r="L85" s="135" t="str">
        <f t="shared" si="14"/>
        <v/>
      </c>
      <c r="M85" s="154"/>
      <c r="N85" s="155" t="str">
        <f t="shared" si="15"/>
        <v/>
      </c>
      <c r="O85" s="154"/>
      <c r="P85" s="155" t="str">
        <f t="shared" si="16"/>
        <v/>
      </c>
      <c r="Q85" s="154"/>
      <c r="R85" s="155" t="str">
        <f t="shared" si="17"/>
        <v/>
      </c>
      <c r="S85" s="154"/>
      <c r="T85" s="155" t="str">
        <f t="shared" si="18"/>
        <v/>
      </c>
      <c r="U85" s="145" t="str">
        <f t="shared" si="19"/>
        <v/>
      </c>
      <c r="V85" s="146" t="str">
        <f t="shared" si="20"/>
        <v/>
      </c>
      <c r="W85" s="157"/>
      <c r="X85" s="140"/>
      <c r="Y85" s="157"/>
      <c r="Z85" s="147"/>
    </row>
    <row r="86" spans="1:26" ht="18.75">
      <c r="A86" s="131">
        <v>82</v>
      </c>
      <c r="B86" s="148"/>
      <c r="C86" s="148"/>
      <c r="D86" s="149"/>
      <c r="E86" s="150"/>
      <c r="F86" s="150"/>
      <c r="G86" s="151" t="str">
        <f t="shared" si="21"/>
        <v/>
      </c>
      <c r="H86" s="152" t="str">
        <f t="shared" si="11"/>
        <v/>
      </c>
      <c r="I86" s="153" t="str">
        <f t="shared" si="12"/>
        <v/>
      </c>
      <c r="J86" s="153" t="str">
        <f t="shared" si="13"/>
        <v/>
      </c>
      <c r="K86" s="154"/>
      <c r="L86" s="135" t="str">
        <f t="shared" si="14"/>
        <v/>
      </c>
      <c r="M86" s="154"/>
      <c r="N86" s="155" t="str">
        <f t="shared" si="15"/>
        <v/>
      </c>
      <c r="O86" s="154"/>
      <c r="P86" s="155" t="str">
        <f t="shared" si="16"/>
        <v/>
      </c>
      <c r="Q86" s="154"/>
      <c r="R86" s="155" t="str">
        <f t="shared" si="17"/>
        <v/>
      </c>
      <c r="S86" s="154"/>
      <c r="T86" s="155" t="str">
        <f t="shared" si="18"/>
        <v/>
      </c>
      <c r="U86" s="145" t="str">
        <f t="shared" si="19"/>
        <v/>
      </c>
      <c r="V86" s="146" t="str">
        <f t="shared" si="20"/>
        <v/>
      </c>
      <c r="W86" s="157"/>
      <c r="X86" s="140"/>
      <c r="Y86" s="157"/>
      <c r="Z86" s="147"/>
    </row>
    <row r="87" spans="1:26" ht="18.75">
      <c r="A87" s="143">
        <v>83</v>
      </c>
      <c r="B87" s="148"/>
      <c r="C87" s="148"/>
      <c r="D87" s="149"/>
      <c r="E87" s="150"/>
      <c r="F87" s="150"/>
      <c r="G87" s="151" t="str">
        <f t="shared" si="21"/>
        <v/>
      </c>
      <c r="H87" s="152" t="str">
        <f t="shared" si="11"/>
        <v/>
      </c>
      <c r="I87" s="153" t="str">
        <f t="shared" si="12"/>
        <v/>
      </c>
      <c r="J87" s="153" t="str">
        <f t="shared" si="13"/>
        <v/>
      </c>
      <c r="K87" s="154"/>
      <c r="L87" s="135" t="str">
        <f t="shared" si="14"/>
        <v/>
      </c>
      <c r="M87" s="154"/>
      <c r="N87" s="155" t="str">
        <f t="shared" si="15"/>
        <v/>
      </c>
      <c r="O87" s="154"/>
      <c r="P87" s="155" t="str">
        <f t="shared" si="16"/>
        <v/>
      </c>
      <c r="Q87" s="154"/>
      <c r="R87" s="155" t="str">
        <f t="shared" si="17"/>
        <v/>
      </c>
      <c r="S87" s="154"/>
      <c r="T87" s="155" t="str">
        <f t="shared" si="18"/>
        <v/>
      </c>
      <c r="U87" s="145" t="str">
        <f t="shared" si="19"/>
        <v/>
      </c>
      <c r="V87" s="146" t="str">
        <f t="shared" si="20"/>
        <v/>
      </c>
      <c r="W87" s="157"/>
      <c r="X87" s="140"/>
      <c r="Y87" s="157"/>
      <c r="Z87" s="147"/>
    </row>
    <row r="88" spans="1:26" ht="18.75">
      <c r="A88" s="143">
        <v>84</v>
      </c>
      <c r="B88" s="148"/>
      <c r="C88" s="148"/>
      <c r="D88" s="149"/>
      <c r="E88" s="150"/>
      <c r="F88" s="150"/>
      <c r="G88" s="151" t="str">
        <f t="shared" si="21"/>
        <v/>
      </c>
      <c r="H88" s="152" t="str">
        <f t="shared" si="11"/>
        <v/>
      </c>
      <c r="I88" s="153" t="str">
        <f t="shared" si="12"/>
        <v/>
      </c>
      <c r="J88" s="153" t="str">
        <f t="shared" si="13"/>
        <v/>
      </c>
      <c r="K88" s="154"/>
      <c r="L88" s="135" t="str">
        <f t="shared" si="14"/>
        <v/>
      </c>
      <c r="M88" s="154"/>
      <c r="N88" s="155" t="str">
        <f t="shared" si="15"/>
        <v/>
      </c>
      <c r="O88" s="154"/>
      <c r="P88" s="155" t="str">
        <f t="shared" si="16"/>
        <v/>
      </c>
      <c r="Q88" s="154"/>
      <c r="R88" s="155" t="str">
        <f t="shared" si="17"/>
        <v/>
      </c>
      <c r="S88" s="154"/>
      <c r="T88" s="155" t="str">
        <f t="shared" si="18"/>
        <v/>
      </c>
      <c r="U88" s="145" t="str">
        <f t="shared" si="19"/>
        <v/>
      </c>
      <c r="V88" s="146" t="str">
        <f t="shared" si="20"/>
        <v/>
      </c>
      <c r="W88" s="157"/>
      <c r="X88" s="140"/>
      <c r="Y88" s="157"/>
      <c r="Z88" s="147"/>
    </row>
    <row r="89" spans="1:26" ht="18.75">
      <c r="A89" s="131">
        <v>85</v>
      </c>
      <c r="B89" s="148"/>
      <c r="C89" s="148"/>
      <c r="D89" s="149"/>
      <c r="E89" s="150"/>
      <c r="F89" s="150"/>
      <c r="G89" s="151" t="str">
        <f t="shared" si="21"/>
        <v/>
      </c>
      <c r="H89" s="152" t="str">
        <f t="shared" si="11"/>
        <v/>
      </c>
      <c r="I89" s="153" t="str">
        <f t="shared" si="12"/>
        <v/>
      </c>
      <c r="J89" s="153" t="str">
        <f t="shared" si="13"/>
        <v/>
      </c>
      <c r="K89" s="154"/>
      <c r="L89" s="135" t="str">
        <f t="shared" si="14"/>
        <v/>
      </c>
      <c r="M89" s="154"/>
      <c r="N89" s="155" t="str">
        <f t="shared" si="15"/>
        <v/>
      </c>
      <c r="O89" s="154"/>
      <c r="P89" s="155" t="str">
        <f t="shared" si="16"/>
        <v/>
      </c>
      <c r="Q89" s="154"/>
      <c r="R89" s="155" t="str">
        <f t="shared" si="17"/>
        <v/>
      </c>
      <c r="S89" s="154"/>
      <c r="T89" s="155" t="str">
        <f t="shared" si="18"/>
        <v/>
      </c>
      <c r="U89" s="145" t="str">
        <f t="shared" si="19"/>
        <v/>
      </c>
      <c r="V89" s="146" t="str">
        <f t="shared" si="20"/>
        <v/>
      </c>
      <c r="W89" s="157"/>
      <c r="X89" s="140"/>
      <c r="Y89" s="157"/>
      <c r="Z89" s="147"/>
    </row>
    <row r="90" spans="1:26" ht="18.75">
      <c r="A90" s="143">
        <v>86</v>
      </c>
      <c r="B90" s="148"/>
      <c r="C90" s="148"/>
      <c r="D90" s="149"/>
      <c r="E90" s="150"/>
      <c r="F90" s="150"/>
      <c r="G90" s="151" t="str">
        <f t="shared" si="21"/>
        <v/>
      </c>
      <c r="H90" s="152" t="str">
        <f t="shared" si="11"/>
        <v/>
      </c>
      <c r="I90" s="153" t="str">
        <f t="shared" si="12"/>
        <v/>
      </c>
      <c r="J90" s="153" t="str">
        <f t="shared" si="13"/>
        <v/>
      </c>
      <c r="K90" s="154"/>
      <c r="L90" s="135" t="str">
        <f t="shared" si="14"/>
        <v/>
      </c>
      <c r="M90" s="154"/>
      <c r="N90" s="155" t="str">
        <f t="shared" si="15"/>
        <v/>
      </c>
      <c r="O90" s="154"/>
      <c r="P90" s="155" t="str">
        <f t="shared" si="16"/>
        <v/>
      </c>
      <c r="Q90" s="154"/>
      <c r="R90" s="155" t="str">
        <f t="shared" si="17"/>
        <v/>
      </c>
      <c r="S90" s="154"/>
      <c r="T90" s="155" t="str">
        <f t="shared" si="18"/>
        <v/>
      </c>
      <c r="U90" s="145" t="str">
        <f t="shared" si="19"/>
        <v/>
      </c>
      <c r="V90" s="146" t="str">
        <f t="shared" si="20"/>
        <v/>
      </c>
      <c r="W90" s="157"/>
      <c r="X90" s="140"/>
      <c r="Y90" s="157"/>
      <c r="Z90" s="147"/>
    </row>
    <row r="91" spans="1:26" ht="18.75">
      <c r="A91" s="143">
        <v>87</v>
      </c>
      <c r="B91" s="148"/>
      <c r="C91" s="148"/>
      <c r="D91" s="149"/>
      <c r="E91" s="150"/>
      <c r="F91" s="150"/>
      <c r="G91" s="151" t="str">
        <f t="shared" si="21"/>
        <v/>
      </c>
      <c r="H91" s="152" t="str">
        <f t="shared" si="11"/>
        <v/>
      </c>
      <c r="I91" s="153" t="str">
        <f t="shared" si="12"/>
        <v/>
      </c>
      <c r="J91" s="153" t="str">
        <f t="shared" si="13"/>
        <v/>
      </c>
      <c r="K91" s="154"/>
      <c r="L91" s="135" t="str">
        <f t="shared" si="14"/>
        <v/>
      </c>
      <c r="M91" s="154"/>
      <c r="N91" s="155" t="str">
        <f t="shared" si="15"/>
        <v/>
      </c>
      <c r="O91" s="154"/>
      <c r="P91" s="155" t="str">
        <f t="shared" si="16"/>
        <v/>
      </c>
      <c r="Q91" s="154"/>
      <c r="R91" s="155" t="str">
        <f t="shared" si="17"/>
        <v/>
      </c>
      <c r="S91" s="154"/>
      <c r="T91" s="155" t="str">
        <f t="shared" si="18"/>
        <v/>
      </c>
      <c r="U91" s="145" t="str">
        <f t="shared" si="19"/>
        <v/>
      </c>
      <c r="V91" s="146" t="str">
        <f t="shared" si="20"/>
        <v/>
      </c>
      <c r="W91" s="157"/>
      <c r="X91" s="140"/>
      <c r="Y91" s="157"/>
      <c r="Z91" s="147"/>
    </row>
    <row r="92" spans="1:26" ht="18.75">
      <c r="A92" s="131">
        <v>88</v>
      </c>
      <c r="B92" s="148"/>
      <c r="C92" s="148"/>
      <c r="D92" s="149"/>
      <c r="E92" s="150"/>
      <c r="F92" s="150"/>
      <c r="G92" s="151" t="str">
        <f t="shared" si="21"/>
        <v/>
      </c>
      <c r="H92" s="152" t="str">
        <f t="shared" si="11"/>
        <v/>
      </c>
      <c r="I92" s="153" t="str">
        <f t="shared" si="12"/>
        <v/>
      </c>
      <c r="J92" s="153" t="str">
        <f t="shared" si="13"/>
        <v/>
      </c>
      <c r="K92" s="154"/>
      <c r="L92" s="135" t="str">
        <f t="shared" si="14"/>
        <v/>
      </c>
      <c r="M92" s="154"/>
      <c r="N92" s="155" t="str">
        <f t="shared" si="15"/>
        <v/>
      </c>
      <c r="O92" s="154"/>
      <c r="P92" s="155" t="str">
        <f t="shared" si="16"/>
        <v/>
      </c>
      <c r="Q92" s="154"/>
      <c r="R92" s="155" t="str">
        <f t="shared" si="17"/>
        <v/>
      </c>
      <c r="S92" s="154"/>
      <c r="T92" s="155" t="str">
        <f t="shared" si="18"/>
        <v/>
      </c>
      <c r="U92" s="145" t="str">
        <f t="shared" si="19"/>
        <v/>
      </c>
      <c r="V92" s="146" t="str">
        <f t="shared" si="20"/>
        <v/>
      </c>
      <c r="W92" s="157"/>
      <c r="X92" s="140"/>
      <c r="Y92" s="157"/>
      <c r="Z92" s="147"/>
    </row>
    <row r="93" spans="1:26" ht="18.75">
      <c r="A93" s="143">
        <v>89</v>
      </c>
      <c r="B93" s="148"/>
      <c r="C93" s="148"/>
      <c r="D93" s="149"/>
      <c r="E93" s="150"/>
      <c r="F93" s="150"/>
      <c r="G93" s="151" t="str">
        <f t="shared" si="21"/>
        <v/>
      </c>
      <c r="H93" s="152" t="str">
        <f t="shared" si="11"/>
        <v/>
      </c>
      <c r="I93" s="153" t="str">
        <f t="shared" si="12"/>
        <v/>
      </c>
      <c r="J93" s="153" t="str">
        <f t="shared" si="13"/>
        <v/>
      </c>
      <c r="K93" s="154"/>
      <c r="L93" s="135" t="str">
        <f t="shared" si="14"/>
        <v/>
      </c>
      <c r="M93" s="154"/>
      <c r="N93" s="155" t="str">
        <f t="shared" si="15"/>
        <v/>
      </c>
      <c r="O93" s="154"/>
      <c r="P93" s="155" t="str">
        <f t="shared" si="16"/>
        <v/>
      </c>
      <c r="Q93" s="154"/>
      <c r="R93" s="155" t="str">
        <f t="shared" si="17"/>
        <v/>
      </c>
      <c r="S93" s="154"/>
      <c r="T93" s="155" t="str">
        <f t="shared" si="18"/>
        <v/>
      </c>
      <c r="U93" s="145" t="str">
        <f t="shared" si="19"/>
        <v/>
      </c>
      <c r="V93" s="146" t="str">
        <f t="shared" si="20"/>
        <v/>
      </c>
      <c r="W93" s="157"/>
      <c r="X93" s="140"/>
      <c r="Y93" s="157"/>
      <c r="Z93" s="147"/>
    </row>
    <row r="94" spans="1:26" ht="18.75">
      <c r="A94" s="143">
        <v>90</v>
      </c>
      <c r="B94" s="148"/>
      <c r="C94" s="148"/>
      <c r="D94" s="149"/>
      <c r="E94" s="150"/>
      <c r="F94" s="150"/>
      <c r="G94" s="151" t="str">
        <f t="shared" si="21"/>
        <v/>
      </c>
      <c r="H94" s="152" t="str">
        <f t="shared" si="11"/>
        <v/>
      </c>
      <c r="I94" s="153" t="str">
        <f t="shared" si="12"/>
        <v/>
      </c>
      <c r="J94" s="153" t="str">
        <f t="shared" si="13"/>
        <v/>
      </c>
      <c r="K94" s="154"/>
      <c r="L94" s="135" t="str">
        <f t="shared" si="14"/>
        <v/>
      </c>
      <c r="M94" s="154"/>
      <c r="N94" s="155" t="str">
        <f t="shared" si="15"/>
        <v/>
      </c>
      <c r="O94" s="154"/>
      <c r="P94" s="155" t="str">
        <f t="shared" si="16"/>
        <v/>
      </c>
      <c r="Q94" s="154"/>
      <c r="R94" s="155" t="str">
        <f t="shared" si="17"/>
        <v/>
      </c>
      <c r="S94" s="154"/>
      <c r="T94" s="155" t="str">
        <f t="shared" si="18"/>
        <v/>
      </c>
      <c r="U94" s="145" t="str">
        <f t="shared" si="19"/>
        <v/>
      </c>
      <c r="V94" s="146" t="str">
        <f t="shared" si="20"/>
        <v/>
      </c>
      <c r="W94" s="157"/>
      <c r="X94" s="140"/>
      <c r="Y94" s="157"/>
      <c r="Z94" s="147"/>
    </row>
    <row r="95" spans="1:26" ht="18.75">
      <c r="A95" s="131">
        <v>91</v>
      </c>
      <c r="B95" s="148"/>
      <c r="C95" s="148"/>
      <c r="D95" s="149"/>
      <c r="E95" s="150"/>
      <c r="F95" s="150"/>
      <c r="G95" s="151" t="str">
        <f t="shared" si="21"/>
        <v/>
      </c>
      <c r="H95" s="152" t="str">
        <f t="shared" si="11"/>
        <v/>
      </c>
      <c r="I95" s="153" t="str">
        <f t="shared" si="12"/>
        <v/>
      </c>
      <c r="J95" s="153" t="str">
        <f t="shared" si="13"/>
        <v/>
      </c>
      <c r="K95" s="154"/>
      <c r="L95" s="135" t="str">
        <f t="shared" si="14"/>
        <v/>
      </c>
      <c r="M95" s="154"/>
      <c r="N95" s="155" t="str">
        <f t="shared" si="15"/>
        <v/>
      </c>
      <c r="O95" s="154"/>
      <c r="P95" s="155" t="str">
        <f t="shared" si="16"/>
        <v/>
      </c>
      <c r="Q95" s="154"/>
      <c r="R95" s="155" t="str">
        <f t="shared" si="17"/>
        <v/>
      </c>
      <c r="S95" s="154"/>
      <c r="T95" s="155" t="str">
        <f t="shared" si="18"/>
        <v/>
      </c>
      <c r="U95" s="145" t="str">
        <f t="shared" si="19"/>
        <v/>
      </c>
      <c r="V95" s="146" t="str">
        <f t="shared" si="20"/>
        <v/>
      </c>
      <c r="W95" s="157"/>
      <c r="X95" s="140"/>
      <c r="Y95" s="157"/>
      <c r="Z95" s="147"/>
    </row>
    <row r="96" spans="1:26" ht="18.75">
      <c r="A96" s="143">
        <v>92</v>
      </c>
      <c r="B96" s="148"/>
      <c r="C96" s="148"/>
      <c r="D96" s="149"/>
      <c r="E96" s="150"/>
      <c r="F96" s="150"/>
      <c r="G96" s="151" t="str">
        <f t="shared" si="21"/>
        <v/>
      </c>
      <c r="H96" s="152" t="str">
        <f t="shared" si="11"/>
        <v/>
      </c>
      <c r="I96" s="153" t="str">
        <f t="shared" si="12"/>
        <v/>
      </c>
      <c r="J96" s="153" t="str">
        <f t="shared" si="13"/>
        <v/>
      </c>
      <c r="K96" s="154"/>
      <c r="L96" s="135" t="str">
        <f t="shared" si="14"/>
        <v/>
      </c>
      <c r="M96" s="154"/>
      <c r="N96" s="155" t="str">
        <f t="shared" si="15"/>
        <v/>
      </c>
      <c r="O96" s="154"/>
      <c r="P96" s="155" t="str">
        <f t="shared" si="16"/>
        <v/>
      </c>
      <c r="Q96" s="154"/>
      <c r="R96" s="155" t="str">
        <f t="shared" si="17"/>
        <v/>
      </c>
      <c r="S96" s="154"/>
      <c r="T96" s="155" t="str">
        <f t="shared" si="18"/>
        <v/>
      </c>
      <c r="U96" s="145" t="str">
        <f t="shared" si="19"/>
        <v/>
      </c>
      <c r="V96" s="146" t="str">
        <f t="shared" si="20"/>
        <v/>
      </c>
      <c r="W96" s="157"/>
      <c r="X96" s="140"/>
      <c r="Y96" s="157"/>
      <c r="Z96" s="147"/>
    </row>
    <row r="97" spans="1:26" ht="18.75">
      <c r="A97" s="143">
        <v>93</v>
      </c>
      <c r="B97" s="148"/>
      <c r="C97" s="148"/>
      <c r="D97" s="149"/>
      <c r="E97" s="150"/>
      <c r="F97" s="150"/>
      <c r="G97" s="151" t="str">
        <f t="shared" si="21"/>
        <v/>
      </c>
      <c r="H97" s="152" t="str">
        <f t="shared" si="11"/>
        <v/>
      </c>
      <c r="I97" s="153" t="str">
        <f t="shared" si="12"/>
        <v/>
      </c>
      <c r="J97" s="153" t="str">
        <f t="shared" si="13"/>
        <v/>
      </c>
      <c r="K97" s="154"/>
      <c r="L97" s="135" t="str">
        <f t="shared" si="14"/>
        <v/>
      </c>
      <c r="M97" s="154"/>
      <c r="N97" s="155" t="str">
        <f t="shared" si="15"/>
        <v/>
      </c>
      <c r="O97" s="154"/>
      <c r="P97" s="155" t="str">
        <f t="shared" si="16"/>
        <v/>
      </c>
      <c r="Q97" s="154"/>
      <c r="R97" s="155" t="str">
        <f t="shared" si="17"/>
        <v/>
      </c>
      <c r="S97" s="154"/>
      <c r="T97" s="155" t="str">
        <f t="shared" si="18"/>
        <v/>
      </c>
      <c r="U97" s="145" t="str">
        <f t="shared" si="19"/>
        <v/>
      </c>
      <c r="V97" s="146" t="str">
        <f t="shared" si="20"/>
        <v/>
      </c>
      <c r="W97" s="157"/>
      <c r="X97" s="140"/>
      <c r="Y97" s="157"/>
      <c r="Z97" s="147"/>
    </row>
    <row r="98" spans="1:26" ht="18.75">
      <c r="A98" s="131">
        <v>94</v>
      </c>
      <c r="B98" s="148"/>
      <c r="C98" s="148"/>
      <c r="D98" s="149"/>
      <c r="E98" s="150"/>
      <c r="F98" s="150"/>
      <c r="G98" s="151" t="str">
        <f t="shared" si="21"/>
        <v/>
      </c>
      <c r="H98" s="152" t="str">
        <f t="shared" si="11"/>
        <v/>
      </c>
      <c r="I98" s="153" t="str">
        <f t="shared" si="12"/>
        <v/>
      </c>
      <c r="J98" s="153" t="str">
        <f t="shared" si="13"/>
        <v/>
      </c>
      <c r="K98" s="154"/>
      <c r="L98" s="135" t="str">
        <f t="shared" si="14"/>
        <v/>
      </c>
      <c r="M98" s="154"/>
      <c r="N98" s="155" t="str">
        <f t="shared" si="15"/>
        <v/>
      </c>
      <c r="O98" s="154"/>
      <c r="P98" s="155" t="str">
        <f t="shared" si="16"/>
        <v/>
      </c>
      <c r="Q98" s="154"/>
      <c r="R98" s="155" t="str">
        <f t="shared" si="17"/>
        <v/>
      </c>
      <c r="S98" s="154"/>
      <c r="T98" s="155" t="str">
        <f t="shared" si="18"/>
        <v/>
      </c>
      <c r="U98" s="145" t="str">
        <f t="shared" si="19"/>
        <v/>
      </c>
      <c r="V98" s="146" t="str">
        <f t="shared" si="20"/>
        <v/>
      </c>
      <c r="W98" s="157"/>
      <c r="X98" s="140"/>
      <c r="Y98" s="157"/>
      <c r="Z98" s="147"/>
    </row>
    <row r="99" spans="1:26" ht="18.75">
      <c r="A99" s="143">
        <v>95</v>
      </c>
      <c r="B99" s="148"/>
      <c r="C99" s="148"/>
      <c r="D99" s="149"/>
      <c r="E99" s="150"/>
      <c r="F99" s="150"/>
      <c r="G99" s="151" t="str">
        <f t="shared" si="21"/>
        <v/>
      </c>
      <c r="H99" s="152" t="str">
        <f t="shared" si="11"/>
        <v/>
      </c>
      <c r="I99" s="153" t="str">
        <f t="shared" si="12"/>
        <v/>
      </c>
      <c r="J99" s="153" t="str">
        <f t="shared" si="13"/>
        <v/>
      </c>
      <c r="K99" s="154"/>
      <c r="L99" s="135" t="str">
        <f t="shared" si="14"/>
        <v/>
      </c>
      <c r="M99" s="154"/>
      <c r="N99" s="155" t="str">
        <f t="shared" si="15"/>
        <v/>
      </c>
      <c r="O99" s="154"/>
      <c r="P99" s="155" t="str">
        <f t="shared" si="16"/>
        <v/>
      </c>
      <c r="Q99" s="154"/>
      <c r="R99" s="155" t="str">
        <f t="shared" si="17"/>
        <v/>
      </c>
      <c r="S99" s="154"/>
      <c r="T99" s="155" t="str">
        <f t="shared" si="18"/>
        <v/>
      </c>
      <c r="U99" s="145" t="str">
        <f t="shared" si="19"/>
        <v/>
      </c>
      <c r="V99" s="146" t="str">
        <f t="shared" si="20"/>
        <v/>
      </c>
      <c r="W99" s="157"/>
      <c r="X99" s="140"/>
      <c r="Y99" s="157"/>
      <c r="Z99" s="147"/>
    </row>
    <row r="100" spans="1:26" ht="18.75">
      <c r="A100" s="143">
        <v>96</v>
      </c>
      <c r="B100" s="148"/>
      <c r="C100" s="148"/>
      <c r="D100" s="149"/>
      <c r="E100" s="150"/>
      <c r="F100" s="150"/>
      <c r="G100" s="151" t="str">
        <f t="shared" si="21"/>
        <v/>
      </c>
      <c r="H100" s="152" t="str">
        <f t="shared" si="11"/>
        <v/>
      </c>
      <c r="I100" s="153" t="str">
        <f t="shared" si="12"/>
        <v/>
      </c>
      <c r="J100" s="153" t="str">
        <f t="shared" si="13"/>
        <v/>
      </c>
      <c r="K100" s="154"/>
      <c r="L100" s="135" t="str">
        <f t="shared" si="14"/>
        <v/>
      </c>
      <c r="M100" s="154"/>
      <c r="N100" s="155" t="str">
        <f t="shared" si="15"/>
        <v/>
      </c>
      <c r="O100" s="154"/>
      <c r="P100" s="155" t="str">
        <f t="shared" si="16"/>
        <v/>
      </c>
      <c r="Q100" s="154"/>
      <c r="R100" s="155" t="str">
        <f t="shared" si="17"/>
        <v/>
      </c>
      <c r="S100" s="154"/>
      <c r="T100" s="155" t="str">
        <f t="shared" si="18"/>
        <v/>
      </c>
      <c r="U100" s="145" t="str">
        <f t="shared" si="19"/>
        <v/>
      </c>
      <c r="V100" s="146" t="str">
        <f t="shared" si="20"/>
        <v/>
      </c>
      <c r="W100" s="157"/>
      <c r="X100" s="140"/>
      <c r="Y100" s="157"/>
      <c r="Z100" s="147"/>
    </row>
    <row r="101" spans="1:26" ht="18.75">
      <c r="A101" s="131">
        <v>97</v>
      </c>
      <c r="B101" s="148"/>
      <c r="C101" s="148"/>
      <c r="D101" s="149"/>
      <c r="E101" s="150"/>
      <c r="F101" s="150"/>
      <c r="G101" s="151" t="str">
        <f t="shared" si="21"/>
        <v/>
      </c>
      <c r="H101" s="152" t="str">
        <f t="shared" si="11"/>
        <v/>
      </c>
      <c r="I101" s="153" t="str">
        <f t="shared" si="12"/>
        <v/>
      </c>
      <c r="J101" s="153" t="str">
        <f t="shared" si="13"/>
        <v/>
      </c>
      <c r="K101" s="154"/>
      <c r="L101" s="135" t="str">
        <f t="shared" si="14"/>
        <v/>
      </c>
      <c r="M101" s="154"/>
      <c r="N101" s="155" t="str">
        <f t="shared" si="15"/>
        <v/>
      </c>
      <c r="O101" s="154"/>
      <c r="P101" s="155" t="str">
        <f t="shared" si="16"/>
        <v/>
      </c>
      <c r="Q101" s="154"/>
      <c r="R101" s="155" t="str">
        <f t="shared" si="17"/>
        <v/>
      </c>
      <c r="S101" s="154"/>
      <c r="T101" s="155" t="str">
        <f t="shared" si="18"/>
        <v/>
      </c>
      <c r="U101" s="145" t="str">
        <f t="shared" si="19"/>
        <v/>
      </c>
      <c r="V101" s="146" t="str">
        <f t="shared" si="20"/>
        <v/>
      </c>
      <c r="W101" s="157"/>
      <c r="X101" s="140"/>
      <c r="Y101" s="157"/>
      <c r="Z101" s="147"/>
    </row>
    <row r="102" spans="1:26" ht="18.75">
      <c r="A102" s="143">
        <v>98</v>
      </c>
      <c r="B102" s="148"/>
      <c r="C102" s="148"/>
      <c r="D102" s="149"/>
      <c r="E102" s="150"/>
      <c r="F102" s="150"/>
      <c r="G102" s="151" t="str">
        <f t="shared" si="21"/>
        <v/>
      </c>
      <c r="H102" s="152" t="str">
        <f t="shared" si="11"/>
        <v/>
      </c>
      <c r="I102" s="153" t="str">
        <f t="shared" si="12"/>
        <v/>
      </c>
      <c r="J102" s="153" t="str">
        <f t="shared" si="13"/>
        <v/>
      </c>
      <c r="K102" s="154"/>
      <c r="L102" s="135" t="str">
        <f t="shared" si="14"/>
        <v/>
      </c>
      <c r="M102" s="154"/>
      <c r="N102" s="155" t="str">
        <f t="shared" si="15"/>
        <v/>
      </c>
      <c r="O102" s="154"/>
      <c r="P102" s="155" t="str">
        <f t="shared" si="16"/>
        <v/>
      </c>
      <c r="Q102" s="154"/>
      <c r="R102" s="155" t="str">
        <f t="shared" si="17"/>
        <v/>
      </c>
      <c r="S102" s="154"/>
      <c r="T102" s="155" t="str">
        <f t="shared" si="18"/>
        <v/>
      </c>
      <c r="U102" s="145" t="str">
        <f t="shared" si="19"/>
        <v/>
      </c>
      <c r="V102" s="146" t="str">
        <f t="shared" si="20"/>
        <v/>
      </c>
      <c r="W102" s="157"/>
      <c r="X102" s="140"/>
      <c r="Y102" s="157"/>
      <c r="Z102" s="147"/>
    </row>
    <row r="103" spans="1:26" ht="18.75">
      <c r="A103" s="143">
        <v>99</v>
      </c>
      <c r="B103" s="148"/>
      <c r="C103" s="148"/>
      <c r="D103" s="149"/>
      <c r="E103" s="150"/>
      <c r="F103" s="150"/>
      <c r="G103" s="151" t="str">
        <f t="shared" si="21"/>
        <v/>
      </c>
      <c r="H103" s="152" t="str">
        <f t="shared" si="11"/>
        <v/>
      </c>
      <c r="I103" s="153" t="str">
        <f t="shared" si="12"/>
        <v/>
      </c>
      <c r="J103" s="153" t="str">
        <f t="shared" si="13"/>
        <v/>
      </c>
      <c r="K103" s="154"/>
      <c r="L103" s="135" t="str">
        <f t="shared" si="14"/>
        <v/>
      </c>
      <c r="M103" s="154"/>
      <c r="N103" s="155" t="str">
        <f t="shared" si="15"/>
        <v/>
      </c>
      <c r="O103" s="154"/>
      <c r="P103" s="155" t="str">
        <f t="shared" si="16"/>
        <v/>
      </c>
      <c r="Q103" s="154"/>
      <c r="R103" s="155" t="str">
        <f t="shared" si="17"/>
        <v/>
      </c>
      <c r="S103" s="154"/>
      <c r="T103" s="155" t="str">
        <f t="shared" si="18"/>
        <v/>
      </c>
      <c r="U103" s="145" t="str">
        <f t="shared" si="19"/>
        <v/>
      </c>
      <c r="V103" s="146" t="str">
        <f t="shared" si="20"/>
        <v/>
      </c>
      <c r="W103" s="157"/>
      <c r="X103" s="140"/>
      <c r="Y103" s="157"/>
      <c r="Z103" s="147"/>
    </row>
    <row r="104" spans="1:26" ht="18.75">
      <c r="A104" s="131">
        <v>100</v>
      </c>
      <c r="B104" s="148"/>
      <c r="C104" s="148"/>
      <c r="D104" s="149"/>
      <c r="E104" s="150"/>
      <c r="F104" s="150"/>
      <c r="G104" s="151" t="str">
        <f t="shared" si="21"/>
        <v/>
      </c>
      <c r="H104" s="152" t="str">
        <f t="shared" si="11"/>
        <v/>
      </c>
      <c r="I104" s="153" t="str">
        <f t="shared" si="12"/>
        <v/>
      </c>
      <c r="J104" s="153" t="str">
        <f t="shared" si="13"/>
        <v/>
      </c>
      <c r="K104" s="154"/>
      <c r="L104" s="135" t="str">
        <f t="shared" si="14"/>
        <v/>
      </c>
      <c r="M104" s="154"/>
      <c r="N104" s="155" t="str">
        <f t="shared" si="15"/>
        <v/>
      </c>
      <c r="O104" s="154"/>
      <c r="P104" s="155" t="str">
        <f t="shared" si="16"/>
        <v/>
      </c>
      <c r="Q104" s="154"/>
      <c r="R104" s="155" t="str">
        <f t="shared" si="17"/>
        <v/>
      </c>
      <c r="S104" s="154"/>
      <c r="T104" s="155" t="str">
        <f t="shared" si="18"/>
        <v/>
      </c>
      <c r="U104" s="145" t="str">
        <f t="shared" si="19"/>
        <v/>
      </c>
      <c r="V104" s="146" t="str">
        <f t="shared" si="20"/>
        <v/>
      </c>
      <c r="W104" s="157"/>
      <c r="X104" s="140"/>
      <c r="Y104" s="157"/>
      <c r="Z104" s="147"/>
    </row>
  </sheetData>
  <sheetProtection formatRows="0" insertRows="0" deleteRows="0" sort="0" autoFilter="0"/>
  <autoFilter ref="A4:Z9" xr:uid="{00000000-0009-0000-0000-000003000000}">
    <filterColumn colId="12" showButton="0"/>
    <filterColumn colId="14" showButton="0"/>
    <filterColumn colId="16" showButton="0"/>
    <filterColumn colId="18" showButton="0"/>
    <sortState xmlns:xlrd2="http://schemas.microsoft.com/office/spreadsheetml/2017/richdata2" ref="A5:Y45">
      <sortCondition ref="A4:A9"/>
    </sortState>
  </autoFilter>
  <mergeCells count="6">
    <mergeCell ref="A1:Z1"/>
    <mergeCell ref="A2:D2"/>
    <mergeCell ref="E2:V2"/>
    <mergeCell ref="W2:Z2"/>
    <mergeCell ref="K3:L3"/>
    <mergeCell ref="M3:U3"/>
  </mergeCells>
  <conditionalFormatting sqref="V5 V10">
    <cfRule type="cellIs" dxfId="66" priority="53" operator="between">
      <formula>12</formula>
      <formula>16</formula>
    </cfRule>
    <cfRule type="cellIs" dxfId="65" priority="54" operator="between">
      <formula>8</formula>
      <formula>11.99</formula>
    </cfRule>
    <cfRule type="cellIs" dxfId="64" priority="55" operator="between">
      <formula>4</formula>
      <formula>7.99</formula>
    </cfRule>
    <cfRule type="cellIs" dxfId="63" priority="56" operator="between">
      <formula>0</formula>
      <formula>3.99</formula>
    </cfRule>
  </conditionalFormatting>
  <conditionalFormatting sqref="V6 V11">
    <cfRule type="cellIs" dxfId="62" priority="49" operator="between">
      <formula>12</formula>
      <formula>16</formula>
    </cfRule>
    <cfRule type="cellIs" dxfId="61" priority="50" operator="between">
      <formula>8</formula>
      <formula>11.99</formula>
    </cfRule>
    <cfRule type="cellIs" dxfId="60" priority="51" operator="between">
      <formula>4</formula>
      <formula>7.99</formula>
    </cfRule>
    <cfRule type="cellIs" dxfId="59" priority="52" operator="between">
      <formula>0</formula>
      <formula>3.99</formula>
    </cfRule>
  </conditionalFormatting>
  <conditionalFormatting sqref="V12">
    <cfRule type="cellIs" dxfId="58" priority="45" operator="between">
      <formula>12</formula>
      <formula>16</formula>
    </cfRule>
    <cfRule type="cellIs" dxfId="57" priority="46" operator="between">
      <formula>8</formula>
      <formula>11.99</formula>
    </cfRule>
    <cfRule type="cellIs" dxfId="56" priority="47" operator="between">
      <formula>4</formula>
      <formula>7.99</formula>
    </cfRule>
    <cfRule type="cellIs" dxfId="55" priority="48" operator="between">
      <formula>0</formula>
      <formula>3.99</formula>
    </cfRule>
  </conditionalFormatting>
  <conditionalFormatting sqref="V8 V13">
    <cfRule type="cellIs" dxfId="54" priority="41" operator="between">
      <formula>12</formula>
      <formula>16</formula>
    </cfRule>
    <cfRule type="cellIs" dxfId="53" priority="42" operator="between">
      <formula>8</formula>
      <formula>11.99</formula>
    </cfRule>
    <cfRule type="cellIs" dxfId="52" priority="43" operator="between">
      <formula>4</formula>
      <formula>7.99</formula>
    </cfRule>
    <cfRule type="cellIs" dxfId="51" priority="44" operator="between">
      <formula>0</formula>
      <formula>3.99</formula>
    </cfRule>
  </conditionalFormatting>
  <conditionalFormatting sqref="V9 V14">
    <cfRule type="cellIs" dxfId="50" priority="37" operator="between">
      <formula>12</formula>
      <formula>16</formula>
    </cfRule>
    <cfRule type="cellIs" dxfId="49" priority="38" operator="between">
      <formula>8</formula>
      <formula>11.99</formula>
    </cfRule>
    <cfRule type="cellIs" dxfId="48" priority="39" operator="between">
      <formula>4</formula>
      <formula>7.99</formula>
    </cfRule>
    <cfRule type="cellIs" dxfId="47" priority="40" operator="between">
      <formula>0</formula>
      <formula>3.99</formula>
    </cfRule>
  </conditionalFormatting>
  <conditionalFormatting sqref="V7">
    <cfRule type="cellIs" dxfId="46" priority="33" operator="between">
      <formula>12</formula>
      <formula>16</formula>
    </cfRule>
    <cfRule type="cellIs" dxfId="45" priority="34" operator="between">
      <formula>8</formula>
      <formula>11.99</formula>
    </cfRule>
    <cfRule type="cellIs" dxfId="44" priority="35" operator="between">
      <formula>4</formula>
      <formula>7.99</formula>
    </cfRule>
    <cfRule type="cellIs" dxfId="43" priority="36" operator="between">
      <formula>0</formula>
      <formula>3.99</formula>
    </cfRule>
  </conditionalFormatting>
  <conditionalFormatting sqref="V15">
    <cfRule type="cellIs" dxfId="42" priority="29" operator="between">
      <formula>12</formula>
      <formula>16</formula>
    </cfRule>
    <cfRule type="cellIs" dxfId="41" priority="30" operator="between">
      <formula>8</formula>
      <formula>11.99</formula>
    </cfRule>
    <cfRule type="cellIs" dxfId="40" priority="31" operator="between">
      <formula>4</formula>
      <formula>7.99</formula>
    </cfRule>
    <cfRule type="cellIs" dxfId="39" priority="32" operator="between">
      <formula>0</formula>
      <formula>3.99</formula>
    </cfRule>
  </conditionalFormatting>
  <conditionalFormatting sqref="V16 V19 V22 V25 V28 V30 V32 V34 V36 V38 V40 V42 V44 V46 V48 V50 V52 V54 V56 V58 V60:V61 V63:V64 V66:V67 V69:V70 V72:V73 V75:V76 V78:V79 V81:V82 V84:V85 V87:V88 V90:V91 V93:V94 V96:V97 V99:V100 V102:V103">
    <cfRule type="cellIs" dxfId="38" priority="25" operator="between">
      <formula>12</formula>
      <formula>16</formula>
    </cfRule>
    <cfRule type="cellIs" dxfId="37" priority="26" operator="between">
      <formula>8</formula>
      <formula>11.99</formula>
    </cfRule>
    <cfRule type="cellIs" dxfId="36" priority="27" operator="between">
      <formula>4</formula>
      <formula>7.99</formula>
    </cfRule>
    <cfRule type="cellIs" dxfId="35" priority="28" operator="between">
      <formula>0</formula>
      <formula>3.99</formula>
    </cfRule>
  </conditionalFormatting>
  <conditionalFormatting sqref="V17 V20 V23 V26 V29 V31 V33 V35 V37 V39 V41 V43 V45 V47 V49 V51 V53 V55 V57 V59 V62 V65 V68 V71 V74 V77 V80 V83 V86 V89 V92 V95 V98 V101 V104">
    <cfRule type="cellIs" dxfId="34" priority="21" operator="between">
      <formula>12</formula>
      <formula>16</formula>
    </cfRule>
    <cfRule type="cellIs" dxfId="33" priority="22" operator="between">
      <formula>8</formula>
      <formula>11.99</formula>
    </cfRule>
    <cfRule type="cellIs" dxfId="32" priority="23" operator="between">
      <formula>4</formula>
      <formula>7.99</formula>
    </cfRule>
    <cfRule type="cellIs" dxfId="31" priority="24" operator="between">
      <formula>0</formula>
      <formula>3.99</formula>
    </cfRule>
  </conditionalFormatting>
  <conditionalFormatting sqref="V18 V21 V24 V27">
    <cfRule type="cellIs" dxfId="30" priority="17" operator="between">
      <formula>12</formula>
      <formula>16</formula>
    </cfRule>
    <cfRule type="cellIs" dxfId="29" priority="18" operator="between">
      <formula>8</formula>
      <formula>11.99</formula>
    </cfRule>
    <cfRule type="cellIs" dxfId="28" priority="19" operator="between">
      <formula>4</formula>
      <formula>7.99</formula>
    </cfRule>
    <cfRule type="cellIs" dxfId="27" priority="20" operator="between">
      <formula>0</formula>
      <formula>3.99</formula>
    </cfRule>
  </conditionalFormatting>
  <conditionalFormatting sqref="H5">
    <cfRule type="expression" dxfId="26" priority="13">
      <formula>OR(H5="4-Alto",H5="4-Alto")</formula>
    </cfRule>
    <cfRule type="expression" dxfId="25" priority="14">
      <formula>OR(H5="3-Médio",H5="3-Médio")</formula>
    </cfRule>
    <cfRule type="expression" dxfId="24" priority="15">
      <formula>OR(H5="2-Baixo",H5="2-Baixo")</formula>
    </cfRule>
    <cfRule type="expression" dxfId="23" priority="16">
      <formula>OR(H5="1-Muito baixo",H5="1-Muito baixo")</formula>
    </cfRule>
  </conditionalFormatting>
  <conditionalFormatting sqref="H6">
    <cfRule type="expression" dxfId="22" priority="9">
      <formula>OR(H6="4-Alto",H6="4-Alto")</formula>
    </cfRule>
    <cfRule type="expression" dxfId="21" priority="10">
      <formula>OR(H6="3-Médio",H6="3-Médio")</formula>
    </cfRule>
    <cfRule type="expression" dxfId="20" priority="11">
      <formula>OR(H6="2-Baixo",H6="2-Baixo")</formula>
    </cfRule>
    <cfRule type="expression" dxfId="19" priority="12">
      <formula>OR(H6="1-Muito baixo",H6="1-Muito baixo")</formula>
    </cfRule>
  </conditionalFormatting>
  <conditionalFormatting sqref="H7:H104">
    <cfRule type="expression" dxfId="18" priority="5">
      <formula>OR(H7="4-Alto",H7="4-Alto")</formula>
    </cfRule>
    <cfRule type="expression" dxfId="17" priority="6">
      <formula>OR(H7="3-Médio",H7="3-Médio")</formula>
    </cfRule>
    <cfRule type="expression" dxfId="16" priority="7">
      <formula>OR(H7="2-Baixo",H7="2-Baixo")</formula>
    </cfRule>
    <cfRule type="expression" dxfId="15" priority="8">
      <formula>OR(H7="1-Muito baixo",H7="1-Muito baixo")</formula>
    </cfRule>
  </conditionalFormatting>
  <conditionalFormatting sqref="G5:G104">
    <cfRule type="expression" dxfId="14" priority="1">
      <formula>OR(G5="4-Alto",G5="4-Alto")</formula>
    </cfRule>
    <cfRule type="expression" dxfId="13" priority="2">
      <formula>OR(G5="3-Médio",G5="3-Médio")</formula>
    </cfRule>
    <cfRule type="expression" dxfId="12" priority="3">
      <formula>OR(G5="2-Baixo",G5="2-Baixo")</formula>
    </cfRule>
    <cfRule type="expression" dxfId="11" priority="4">
      <formula>OR(G5="1-Muito baixo",G5="1-Muito baixo")</formula>
    </cfRule>
  </conditionalFormatting>
  <dataValidations count="4">
    <dataValidation type="list" allowBlank="1" showInputMessage="1" showErrorMessage="1" sqref="S5:S104" xr:uid="{00000000-0002-0000-0300-000000000000}">
      <formula1>"Muito baixo,Baixo,Médio,Alto,Não aplicável"</formula1>
    </dataValidation>
    <dataValidation type="list" allowBlank="1" showInputMessage="1" showErrorMessage="1" sqref="X5:X18" xr:uid="{00000000-0002-0000-0300-000001000000}">
      <formula1>"Evitar,Transferir,Mitigar,Aceitar"</formula1>
    </dataValidation>
    <dataValidation type="list" allowBlank="1" showInputMessage="1" showErrorMessage="1" sqref="M5:M18 O5:O104 Q5:Q104 F5:F104" xr:uid="{00000000-0002-0000-0300-000002000000}">
      <formula1>"Muito baixo,Baixo,Médio,Alto"</formula1>
    </dataValidation>
    <dataValidation type="list" allowBlank="1" showInputMessage="1" showErrorMessage="1" sqref="K5:K18 E5:E104" xr:uid="{00000000-0002-0000-0300-000003000000}">
      <formula1>"Muito baixa,Baixa,Média,Alta"</formula1>
    </dataValidation>
  </dataValidations>
  <pageMargins left="0.23622047244094491" right="0.23622047244094491" top="0.74803149606299213" bottom="0.74803149606299213" header="0.31496062992125984" footer="0.31496062992125984"/>
  <pageSetup paperSize="9" scale="75" orientation="landscape"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sheetPr>
  <dimension ref="A1:D26"/>
  <sheetViews>
    <sheetView showGridLines="0" zoomScaleNormal="100" zoomScaleSheetLayoutView="130" workbookViewId="0">
      <pane xSplit="2" ySplit="1" topLeftCell="C2" activePane="bottomRight" state="frozen"/>
      <selection pane="topRight" activeCell="C1" sqref="C1"/>
      <selection pane="bottomLeft" activeCell="A2" sqref="A2"/>
      <selection pane="bottomRight" activeCell="D6" sqref="D6"/>
    </sheetView>
  </sheetViews>
  <sheetFormatPr defaultRowHeight="12.75"/>
  <cols>
    <col min="1" max="1" width="4.7109375" style="176" customWidth="1"/>
    <col min="2" max="2" width="54.140625" style="176" customWidth="1"/>
    <col min="3" max="4" width="118.140625" style="176" customWidth="1"/>
    <col min="5" max="16384" width="9.140625" style="168"/>
  </cols>
  <sheetData>
    <row r="1" spans="1:4">
      <c r="A1" s="166" t="s">
        <v>192</v>
      </c>
      <c r="B1" s="166" t="s">
        <v>193</v>
      </c>
      <c r="C1" s="167" t="s">
        <v>196</v>
      </c>
      <c r="D1" s="167" t="s">
        <v>195</v>
      </c>
    </row>
    <row r="2" spans="1:4" ht="116.25" customHeight="1">
      <c r="A2" s="169">
        <v>0</v>
      </c>
      <c r="B2" s="170" t="s">
        <v>194</v>
      </c>
      <c r="C2" s="171"/>
      <c r="D2" s="171" t="s">
        <v>127</v>
      </c>
    </row>
    <row r="3" spans="1:4" ht="76.5">
      <c r="A3" s="172">
        <v>1</v>
      </c>
      <c r="B3" s="173" t="s">
        <v>90</v>
      </c>
      <c r="C3" s="174"/>
      <c r="D3" s="174" t="s">
        <v>114</v>
      </c>
    </row>
    <row r="4" spans="1:4" ht="76.5">
      <c r="A4" s="172">
        <v>2</v>
      </c>
      <c r="B4" s="173" t="s">
        <v>91</v>
      </c>
      <c r="C4" s="174"/>
      <c r="D4" s="174" t="s">
        <v>115</v>
      </c>
    </row>
    <row r="5" spans="1:4" ht="63.75">
      <c r="A5" s="172">
        <v>3</v>
      </c>
      <c r="B5" s="173" t="s">
        <v>92</v>
      </c>
      <c r="C5" s="174"/>
      <c r="D5" s="174" t="s">
        <v>116</v>
      </c>
    </row>
    <row r="6" spans="1:4" ht="51">
      <c r="A6" s="172">
        <v>4</v>
      </c>
      <c r="B6" s="173" t="s">
        <v>93</v>
      </c>
      <c r="C6" s="174"/>
      <c r="D6" s="174" t="s">
        <v>117</v>
      </c>
    </row>
    <row r="7" spans="1:4" ht="51">
      <c r="A7" s="172">
        <v>5</v>
      </c>
      <c r="B7" s="173" t="s">
        <v>94</v>
      </c>
      <c r="C7" s="174"/>
      <c r="D7" s="174" t="s">
        <v>117</v>
      </c>
    </row>
    <row r="8" spans="1:4" ht="110.25">
      <c r="A8" s="172">
        <v>6</v>
      </c>
      <c r="B8" s="173" t="s">
        <v>95</v>
      </c>
      <c r="C8" s="174"/>
      <c r="D8" s="174" t="s">
        <v>118</v>
      </c>
    </row>
    <row r="9" spans="1:4" ht="63.75">
      <c r="A9" s="172">
        <v>7</v>
      </c>
      <c r="B9" s="173" t="s">
        <v>96</v>
      </c>
      <c r="C9" s="174"/>
      <c r="D9" s="174" t="s">
        <v>119</v>
      </c>
    </row>
    <row r="10" spans="1:4" ht="51">
      <c r="A10" s="172">
        <v>8</v>
      </c>
      <c r="B10" s="173" t="s">
        <v>97</v>
      </c>
      <c r="C10" s="174"/>
      <c r="D10" s="174" t="s">
        <v>117</v>
      </c>
    </row>
    <row r="11" spans="1:4" ht="51">
      <c r="A11" s="172">
        <v>9</v>
      </c>
      <c r="B11" s="173" t="s">
        <v>98</v>
      </c>
      <c r="C11" s="174"/>
      <c r="D11" s="174" t="s">
        <v>117</v>
      </c>
    </row>
    <row r="12" spans="1:4" ht="51">
      <c r="A12" s="172">
        <v>10</v>
      </c>
      <c r="B12" s="173" t="s">
        <v>99</v>
      </c>
      <c r="C12" s="174"/>
      <c r="D12" s="174" t="s">
        <v>117</v>
      </c>
    </row>
    <row r="13" spans="1:4" ht="51">
      <c r="A13" s="172">
        <v>11</v>
      </c>
      <c r="B13" s="173" t="s">
        <v>100</v>
      </c>
      <c r="C13" s="174"/>
      <c r="D13" s="174" t="s">
        <v>117</v>
      </c>
    </row>
    <row r="14" spans="1:4" ht="51">
      <c r="A14" s="172">
        <v>12</v>
      </c>
      <c r="B14" s="173" t="s">
        <v>101</v>
      </c>
      <c r="C14" s="174"/>
      <c r="D14" s="174" t="s">
        <v>117</v>
      </c>
    </row>
    <row r="15" spans="1:4" ht="51">
      <c r="A15" s="172">
        <v>13</v>
      </c>
      <c r="B15" s="173" t="s">
        <v>102</v>
      </c>
      <c r="C15" s="174"/>
      <c r="D15" s="174" t="s">
        <v>120</v>
      </c>
    </row>
    <row r="16" spans="1:4" ht="51">
      <c r="A16" s="172">
        <v>14</v>
      </c>
      <c r="B16" s="173" t="s">
        <v>103</v>
      </c>
      <c r="C16" s="174"/>
      <c r="D16" s="174" t="s">
        <v>117</v>
      </c>
    </row>
    <row r="17" spans="1:4" ht="47.25">
      <c r="A17" s="172">
        <v>15</v>
      </c>
      <c r="B17" s="173" t="s">
        <v>104</v>
      </c>
      <c r="C17" s="174"/>
      <c r="D17" s="174" t="s">
        <v>121</v>
      </c>
    </row>
    <row r="18" spans="1:4" ht="51">
      <c r="A18" s="172">
        <v>16</v>
      </c>
      <c r="B18" s="173" t="s">
        <v>105</v>
      </c>
      <c r="C18" s="174"/>
      <c r="D18" s="174" t="s">
        <v>117</v>
      </c>
    </row>
    <row r="19" spans="1:4" ht="38.25">
      <c r="A19" s="172">
        <v>17</v>
      </c>
      <c r="B19" s="173" t="s">
        <v>106</v>
      </c>
      <c r="C19" s="174"/>
      <c r="D19" s="174" t="s">
        <v>122</v>
      </c>
    </row>
    <row r="20" spans="1:4" ht="51">
      <c r="A20" s="172">
        <v>18</v>
      </c>
      <c r="B20" s="173" t="s">
        <v>107</v>
      </c>
      <c r="C20" s="174"/>
      <c r="D20" s="174" t="s">
        <v>117</v>
      </c>
    </row>
    <row r="21" spans="1:4" ht="51">
      <c r="A21" s="172">
        <v>19</v>
      </c>
      <c r="B21" s="173" t="s">
        <v>108</v>
      </c>
      <c r="C21" s="174"/>
      <c r="D21" s="174" t="s">
        <v>117</v>
      </c>
    </row>
    <row r="22" spans="1:4" ht="51">
      <c r="A22" s="172">
        <v>20</v>
      </c>
      <c r="B22" s="173" t="s">
        <v>109</v>
      </c>
      <c r="C22" s="174"/>
      <c r="D22" s="174" t="s">
        <v>117</v>
      </c>
    </row>
    <row r="23" spans="1:4" ht="51">
      <c r="A23" s="172">
        <v>21</v>
      </c>
      <c r="B23" s="173" t="s">
        <v>110</v>
      </c>
      <c r="C23" s="174"/>
      <c r="D23" s="174" t="s">
        <v>120</v>
      </c>
    </row>
    <row r="24" spans="1:4" ht="51" hidden="1">
      <c r="A24" s="172">
        <v>21</v>
      </c>
      <c r="B24" s="173" t="s">
        <v>111</v>
      </c>
      <c r="C24" s="175"/>
      <c r="D24" s="175" t="s">
        <v>117</v>
      </c>
    </row>
    <row r="25" spans="1:4" ht="51">
      <c r="A25" s="172">
        <v>21</v>
      </c>
      <c r="B25" s="173" t="s">
        <v>112</v>
      </c>
      <c r="C25" s="177"/>
      <c r="D25" s="177" t="s">
        <v>117</v>
      </c>
    </row>
    <row r="26" spans="1:4" ht="51">
      <c r="A26" s="172">
        <v>21</v>
      </c>
      <c r="B26" s="173" t="s">
        <v>113</v>
      </c>
      <c r="C26" s="177"/>
      <c r="D26" s="177" t="s">
        <v>117</v>
      </c>
    </row>
  </sheetData>
  <autoFilter ref="A1:D24" xr:uid="{00000000-0009-0000-0000-000004000000}">
    <sortState xmlns:xlrd2="http://schemas.microsoft.com/office/spreadsheetml/2017/richdata2" ref="A2:F24">
      <sortCondition ref="A1:A24"/>
    </sortState>
  </autoFilter>
  <conditionalFormatting sqref="A3:A26">
    <cfRule type="cellIs" dxfId="10" priority="11" operator="notEqual">
      <formula>"A detalhar"</formula>
    </cfRule>
  </conditionalFormatting>
  <conditionalFormatting sqref="C11">
    <cfRule type="expression" dxfId="9" priority="10">
      <formula>AND(C11&lt;&gt;"",C11&lt;&gt;"preencher esse campo")</formula>
    </cfRule>
  </conditionalFormatting>
  <conditionalFormatting sqref="C14">
    <cfRule type="expression" dxfId="8" priority="9">
      <formula>AND(C14&lt;&gt;"",C14&lt;&gt;"preencher esse campo")</formula>
    </cfRule>
  </conditionalFormatting>
  <conditionalFormatting sqref="C12">
    <cfRule type="expression" dxfId="7" priority="8">
      <formula>AND(C12&lt;&gt;"",C12&lt;&gt;"preencher esse campo")</formula>
    </cfRule>
  </conditionalFormatting>
  <conditionalFormatting sqref="C15">
    <cfRule type="expression" dxfId="6" priority="7">
      <formula>AND(C15&lt;&gt;"",C15&lt;&gt;"preencher esse campo")</formula>
    </cfRule>
  </conditionalFormatting>
  <conditionalFormatting sqref="C20">
    <cfRule type="expression" dxfId="5" priority="6">
      <formula>AND(C20&lt;&gt;"",C20&lt;&gt;"preencher esse campo")</formula>
    </cfRule>
  </conditionalFormatting>
  <conditionalFormatting sqref="D11">
    <cfRule type="expression" dxfId="4" priority="5">
      <formula>AND(D11&lt;&gt;"",D11&lt;&gt;"preencher esse campo")</formula>
    </cfRule>
  </conditionalFormatting>
  <conditionalFormatting sqref="D14">
    <cfRule type="expression" dxfId="3" priority="4">
      <formula>AND(D14&lt;&gt;"",D14&lt;&gt;"preencher esse campo")</formula>
    </cfRule>
  </conditionalFormatting>
  <conditionalFormatting sqref="D12">
    <cfRule type="expression" dxfId="2" priority="3">
      <formula>AND(D12&lt;&gt;"",D12&lt;&gt;"preencher esse campo")</formula>
    </cfRule>
  </conditionalFormatting>
  <conditionalFormatting sqref="D15">
    <cfRule type="expression" dxfId="1" priority="2">
      <formula>AND(D15&lt;&gt;"",D15&lt;&gt;"preencher esse campo")</formula>
    </cfRule>
  </conditionalFormatting>
  <conditionalFormatting sqref="D20">
    <cfRule type="expression" dxfId="0" priority="1">
      <formula>AND(D20&lt;&gt;"",D20&lt;&gt;"preencher esse campo")</formula>
    </cfRule>
  </conditionalFormatting>
  <pageMargins left="0.511811024" right="0.511811024" top="0.78740157499999996" bottom="0.78740157499999996" header="0.31496062000000002" footer="0.31496062000000002"/>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vt:i4>
      </vt:variant>
    </vt:vector>
  </HeadingPairs>
  <TitlesOfParts>
    <vt:vector size="7" baseType="lpstr">
      <vt:lpstr>STATUS_REPORT</vt:lpstr>
      <vt:lpstr>Feriados</vt:lpstr>
      <vt:lpstr>Base dados pizza</vt:lpstr>
      <vt:lpstr>LISTA DE RISCOS</vt:lpstr>
      <vt:lpstr>STATUS_HISTORICO</vt:lpstr>
      <vt:lpstr>'LISTA DE RISCOS'!Area_de_impressao</vt:lpstr>
      <vt:lpstr>STATUS_REPORT!Area_de_impressao</vt:lpstr>
    </vt:vector>
  </TitlesOfParts>
  <Company>INPI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Davison</cp:lastModifiedBy>
  <cp:lastPrinted>2019-11-01T13:22:26Z</cp:lastPrinted>
  <dcterms:created xsi:type="dcterms:W3CDTF">2017-11-30T17:18:01Z</dcterms:created>
  <dcterms:modified xsi:type="dcterms:W3CDTF">2020-01-06T18:25:39Z</dcterms:modified>
</cp:coreProperties>
</file>