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defaultThemeVersion="124226"/>
  <bookViews>
    <workbookView xWindow="-120" yWindow="-120" windowWidth="20730" windowHeight="11160" tabRatio="513"/>
  </bookViews>
  <sheets>
    <sheet name="STATUS_REPORT" sheetId="25" r:id="rId1"/>
    <sheet name="Feriados" sheetId="2" state="hidden" r:id="rId2"/>
    <sheet name="Base dados pizza" sheetId="31" state="hidden" r:id="rId3"/>
    <sheet name="LISTA DE RISCOS" sheetId="34" r:id="rId4"/>
    <sheet name="STATUS_HISTORICO" sheetId="35" state="hidden" r:id="rId5"/>
  </sheets>
  <externalReferences>
    <externalReference r:id="rId6"/>
  </externalReferences>
  <definedNames>
    <definedName name="_xlnm._FilterDatabase" localSheetId="3" hidden="1">'LISTA DE RISCOS'!$A$4:$Z$9</definedName>
    <definedName name="_xlnm._FilterDatabase" localSheetId="4" hidden="1">STATUS_HISTORICO!$A$1:$D$24</definedName>
    <definedName name="_xlnm._FilterDatabase" localSheetId="0" hidden="1">STATUS_REPORT!$C$18:$P$19</definedName>
    <definedName name="_xlnm.Print_Area" localSheetId="3">'LISTA DE RISCOS'!$A$1:$Z$29</definedName>
    <definedName name="_xlnm.Print_Area" localSheetId="0">STATUS_REPORT!$A$1:$Q$53</definedName>
    <definedName name="Risco_categ_1" localSheetId="3">[1]CONFIG!$A$2:$A$19</definedName>
    <definedName name="Risco_categ_1" localSheetId="4">[1]CONFIG!$A$2:$A$19</definedName>
    <definedName name="Risco_categ_1">[1]CONFIG!$A$2:$A$19</definedName>
    <definedName name="Risco_categ_2" localSheetId="3">[1]CONFIG!$B$2:$B$5</definedName>
    <definedName name="Risco_categ_2" localSheetId="4">[1]CONFIG!$B$2:$B$5</definedName>
    <definedName name="Risco_categ_2">[1]CONFIG!$B$2:$B$5</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2" i="25" l="1"/>
  <c r="I42" i="25"/>
  <c r="H42" i="25" s="1"/>
  <c r="L41" i="25"/>
  <c r="I41" i="25"/>
  <c r="H41" i="25" s="1"/>
  <c r="L40" i="25"/>
  <c r="I40" i="25"/>
  <c r="H40" i="25" s="1"/>
  <c r="L39" i="25"/>
  <c r="I39" i="25"/>
  <c r="H39" i="25" s="1"/>
  <c r="L38" i="25"/>
  <c r="I38" i="25"/>
  <c r="H38" i="25" s="1"/>
  <c r="L37" i="25"/>
  <c r="I37" i="25"/>
  <c r="H37" i="25" s="1"/>
  <c r="L36" i="25"/>
  <c r="I36" i="25"/>
  <c r="H36" i="25" s="1"/>
  <c r="L35" i="25"/>
  <c r="I35" i="25"/>
  <c r="H35" i="25" s="1"/>
  <c r="L34" i="25" l="1"/>
  <c r="I34" i="25"/>
  <c r="H34" i="25" s="1"/>
  <c r="L33" i="25"/>
  <c r="I33" i="25"/>
  <c r="H33" i="25" s="1"/>
  <c r="L32" i="25"/>
  <c r="I32" i="25"/>
  <c r="H32" i="25" s="1"/>
  <c r="L31" i="25"/>
  <c r="I31" i="25"/>
  <c r="H31" i="25" s="1"/>
  <c r="L30" i="25"/>
  <c r="I30" i="25"/>
  <c r="H30" i="25" s="1"/>
  <c r="L29" i="25"/>
  <c r="I29" i="25"/>
  <c r="H29" i="25" s="1"/>
  <c r="L28" i="25"/>
  <c r="I28" i="25"/>
  <c r="H28" i="25" s="1"/>
  <c r="L27" i="25"/>
  <c r="I27" i="25"/>
  <c r="H27" i="25" s="1"/>
  <c r="L26" i="25"/>
  <c r="I26" i="25"/>
  <c r="H26" i="25" s="1"/>
  <c r="L25" i="25"/>
  <c r="I25" i="25"/>
  <c r="H25" i="25" s="1"/>
  <c r="L24" i="25"/>
  <c r="I24" i="25"/>
  <c r="H24" i="25" s="1"/>
  <c r="L23" i="25"/>
  <c r="I23" i="25"/>
  <c r="H23" i="25" s="1"/>
  <c r="L22" i="25"/>
  <c r="I22" i="25"/>
  <c r="H22" i="25" s="1"/>
  <c r="L21" i="25"/>
  <c r="J21" i="25"/>
  <c r="I21" i="25"/>
  <c r="H21" i="25" s="1"/>
  <c r="L20" i="25"/>
  <c r="I20" i="25"/>
  <c r="H20" i="25" s="1"/>
  <c r="N21" i="25" l="1"/>
  <c r="T104" i="34"/>
  <c r="R104" i="34"/>
  <c r="P104" i="34"/>
  <c r="N104" i="34"/>
  <c r="L104" i="34"/>
  <c r="J104" i="34"/>
  <c r="I104" i="34"/>
  <c r="H104" i="34" s="1"/>
  <c r="G104" i="34" s="1"/>
  <c r="T103" i="34"/>
  <c r="R103" i="34"/>
  <c r="P103" i="34"/>
  <c r="N103" i="34"/>
  <c r="L103" i="34"/>
  <c r="J103" i="34"/>
  <c r="I103" i="34"/>
  <c r="T102" i="34"/>
  <c r="R102" i="34"/>
  <c r="P102" i="34"/>
  <c r="N102" i="34"/>
  <c r="L102" i="34"/>
  <c r="J102" i="34"/>
  <c r="I102" i="34"/>
  <c r="T101" i="34"/>
  <c r="R101" i="34"/>
  <c r="P101" i="34"/>
  <c r="N101" i="34"/>
  <c r="L101" i="34"/>
  <c r="J101" i="34"/>
  <c r="I101" i="34"/>
  <c r="T100" i="34"/>
  <c r="R100" i="34"/>
  <c r="P100" i="34"/>
  <c r="N100" i="34"/>
  <c r="L100" i="34"/>
  <c r="J100" i="34"/>
  <c r="I100" i="34"/>
  <c r="H100" i="34" s="1"/>
  <c r="G100" i="34" s="1"/>
  <c r="T99" i="34"/>
  <c r="R99" i="34"/>
  <c r="P99" i="34"/>
  <c r="N99" i="34"/>
  <c r="L99" i="34"/>
  <c r="J99" i="34"/>
  <c r="I99" i="34"/>
  <c r="T98" i="34"/>
  <c r="R98" i="34"/>
  <c r="P98" i="34"/>
  <c r="N98" i="34"/>
  <c r="L98" i="34"/>
  <c r="J98" i="34"/>
  <c r="I98" i="34"/>
  <c r="T97" i="34"/>
  <c r="R97" i="34"/>
  <c r="P97" i="34"/>
  <c r="N97" i="34"/>
  <c r="L97" i="34"/>
  <c r="J97" i="34"/>
  <c r="I97" i="34"/>
  <c r="T96" i="34"/>
  <c r="R96" i="34"/>
  <c r="P96" i="34"/>
  <c r="N96" i="34"/>
  <c r="L96" i="34"/>
  <c r="J96" i="34"/>
  <c r="I96" i="34"/>
  <c r="H96" i="34" s="1"/>
  <c r="G96" i="34" s="1"/>
  <c r="T95" i="34"/>
  <c r="R95" i="34"/>
  <c r="P95" i="34"/>
  <c r="N95" i="34"/>
  <c r="L95" i="34"/>
  <c r="J95" i="34"/>
  <c r="I95" i="34"/>
  <c r="T94" i="34"/>
  <c r="R94" i="34"/>
  <c r="P94" i="34"/>
  <c r="N94" i="34"/>
  <c r="L94" i="34"/>
  <c r="J94" i="34"/>
  <c r="I94" i="34"/>
  <c r="T93" i="34"/>
  <c r="R93" i="34"/>
  <c r="P93" i="34"/>
  <c r="N93" i="34"/>
  <c r="L93" i="34"/>
  <c r="J93" i="34"/>
  <c r="I93" i="34"/>
  <c r="T92" i="34"/>
  <c r="R92" i="34"/>
  <c r="P92" i="34"/>
  <c r="N92" i="34"/>
  <c r="L92" i="34"/>
  <c r="J92" i="34"/>
  <c r="I92" i="34"/>
  <c r="T91" i="34"/>
  <c r="R91" i="34"/>
  <c r="P91" i="34"/>
  <c r="N91" i="34"/>
  <c r="L91" i="34"/>
  <c r="J91" i="34"/>
  <c r="I91" i="34"/>
  <c r="T90" i="34"/>
  <c r="R90" i="34"/>
  <c r="P90" i="34"/>
  <c r="N90" i="34"/>
  <c r="L90" i="34"/>
  <c r="J90" i="34"/>
  <c r="I90" i="34"/>
  <c r="T89" i="34"/>
  <c r="R89" i="34"/>
  <c r="P89" i="34"/>
  <c r="N89" i="34"/>
  <c r="L89" i="34"/>
  <c r="J89" i="34"/>
  <c r="I89" i="34"/>
  <c r="T88" i="34"/>
  <c r="R88" i="34"/>
  <c r="P88" i="34"/>
  <c r="N88" i="34"/>
  <c r="L88" i="34"/>
  <c r="J88" i="34"/>
  <c r="I88" i="34"/>
  <c r="H88" i="34" s="1"/>
  <c r="G88" i="34" s="1"/>
  <c r="T87" i="34"/>
  <c r="R87" i="34"/>
  <c r="P87" i="34"/>
  <c r="N87" i="34"/>
  <c r="L87" i="34"/>
  <c r="J87" i="34"/>
  <c r="I87" i="34"/>
  <c r="T86" i="34"/>
  <c r="R86" i="34"/>
  <c r="P86" i="34"/>
  <c r="N86" i="34"/>
  <c r="L86" i="34"/>
  <c r="J86" i="34"/>
  <c r="I86" i="34"/>
  <c r="T85" i="34"/>
  <c r="R85" i="34"/>
  <c r="P85" i="34"/>
  <c r="N85" i="34"/>
  <c r="L85" i="34"/>
  <c r="J85" i="34"/>
  <c r="I85" i="34"/>
  <c r="T84" i="34"/>
  <c r="R84" i="34"/>
  <c r="P84" i="34"/>
  <c r="N84" i="34"/>
  <c r="L84" i="34"/>
  <c r="J84" i="34"/>
  <c r="I84" i="34"/>
  <c r="H84" i="34" s="1"/>
  <c r="G84" i="34" s="1"/>
  <c r="T83" i="34"/>
  <c r="R83" i="34"/>
  <c r="P83" i="34"/>
  <c r="N83" i="34"/>
  <c r="L83" i="34"/>
  <c r="J83" i="34"/>
  <c r="I83" i="34"/>
  <c r="T82" i="34"/>
  <c r="R82" i="34"/>
  <c r="P82" i="34"/>
  <c r="N82" i="34"/>
  <c r="L82" i="34"/>
  <c r="J82" i="34"/>
  <c r="I82" i="34"/>
  <c r="T81" i="34"/>
  <c r="R81" i="34"/>
  <c r="P81" i="34"/>
  <c r="N81" i="34"/>
  <c r="L81" i="34"/>
  <c r="J81" i="34"/>
  <c r="I81" i="34"/>
  <c r="T80" i="34"/>
  <c r="R80" i="34"/>
  <c r="P80" i="34"/>
  <c r="N80" i="34"/>
  <c r="L80" i="34"/>
  <c r="J80" i="34"/>
  <c r="I80" i="34"/>
  <c r="H80" i="34" s="1"/>
  <c r="G80" i="34" s="1"/>
  <c r="T79" i="34"/>
  <c r="R79" i="34"/>
  <c r="P79" i="34"/>
  <c r="N79" i="34"/>
  <c r="L79" i="34"/>
  <c r="J79" i="34"/>
  <c r="I79" i="34"/>
  <c r="T78" i="34"/>
  <c r="R78" i="34"/>
  <c r="P78" i="34"/>
  <c r="N78" i="34"/>
  <c r="L78" i="34"/>
  <c r="J78" i="34"/>
  <c r="I78" i="34"/>
  <c r="T77" i="34"/>
  <c r="R77" i="34"/>
  <c r="P77" i="34"/>
  <c r="N77" i="34"/>
  <c r="L77" i="34"/>
  <c r="J77" i="34"/>
  <c r="I77" i="34"/>
  <c r="T76" i="34"/>
  <c r="R76" i="34"/>
  <c r="P76" i="34"/>
  <c r="N76" i="34"/>
  <c r="L76" i="34"/>
  <c r="J76" i="34"/>
  <c r="I76" i="34"/>
  <c r="H76" i="34" s="1"/>
  <c r="G76" i="34" s="1"/>
  <c r="T75" i="34"/>
  <c r="R75" i="34"/>
  <c r="P75" i="34"/>
  <c r="N75" i="34"/>
  <c r="L75" i="34"/>
  <c r="J75" i="34"/>
  <c r="I75" i="34"/>
  <c r="T74" i="34"/>
  <c r="R74" i="34"/>
  <c r="P74" i="34"/>
  <c r="N74" i="34"/>
  <c r="L74" i="34"/>
  <c r="J74" i="34"/>
  <c r="I74" i="34"/>
  <c r="T73" i="34"/>
  <c r="R73" i="34"/>
  <c r="P73" i="34"/>
  <c r="N73" i="34"/>
  <c r="L73" i="34"/>
  <c r="J73" i="34"/>
  <c r="I73" i="34"/>
  <c r="T72" i="34"/>
  <c r="R72" i="34"/>
  <c r="P72" i="34"/>
  <c r="N72" i="34"/>
  <c r="L72" i="34"/>
  <c r="J72" i="34"/>
  <c r="I72" i="34"/>
  <c r="T71" i="34"/>
  <c r="R71" i="34"/>
  <c r="P71" i="34"/>
  <c r="N71" i="34"/>
  <c r="L71" i="34"/>
  <c r="J71" i="34"/>
  <c r="I71" i="34"/>
  <c r="T70" i="34"/>
  <c r="R70" i="34"/>
  <c r="P70" i="34"/>
  <c r="N70" i="34"/>
  <c r="L70" i="34"/>
  <c r="J70" i="34"/>
  <c r="I70" i="34"/>
  <c r="H70" i="34" s="1"/>
  <c r="G70" i="34" s="1"/>
  <c r="T69" i="34"/>
  <c r="R69" i="34"/>
  <c r="P69" i="34"/>
  <c r="N69" i="34"/>
  <c r="L69" i="34"/>
  <c r="J69" i="34"/>
  <c r="I69" i="34"/>
  <c r="T68" i="34"/>
  <c r="R68" i="34"/>
  <c r="P68" i="34"/>
  <c r="N68" i="34"/>
  <c r="L68" i="34"/>
  <c r="J68" i="34"/>
  <c r="I68" i="34"/>
  <c r="T67" i="34"/>
  <c r="R67" i="34"/>
  <c r="P67" i="34"/>
  <c r="N67" i="34"/>
  <c r="L67" i="34"/>
  <c r="J67" i="34"/>
  <c r="I67" i="34"/>
  <c r="T66" i="34"/>
  <c r="R66" i="34"/>
  <c r="P66" i="34"/>
  <c r="N66" i="34"/>
  <c r="L66" i="34"/>
  <c r="J66" i="34"/>
  <c r="I66" i="34"/>
  <c r="H66" i="34" s="1"/>
  <c r="G66" i="34" s="1"/>
  <c r="T65" i="34"/>
  <c r="R65" i="34"/>
  <c r="P65" i="34"/>
  <c r="N65" i="34"/>
  <c r="L65" i="34"/>
  <c r="J65" i="34"/>
  <c r="I65" i="34"/>
  <c r="T64" i="34"/>
  <c r="R64" i="34"/>
  <c r="P64" i="34"/>
  <c r="N64" i="34"/>
  <c r="L64" i="34"/>
  <c r="J64" i="34"/>
  <c r="I64" i="34"/>
  <c r="T63" i="34"/>
  <c r="R63" i="34"/>
  <c r="P63" i="34"/>
  <c r="N63" i="34"/>
  <c r="L63" i="34"/>
  <c r="J63" i="34"/>
  <c r="I63" i="34"/>
  <c r="T62" i="34"/>
  <c r="R62" i="34"/>
  <c r="P62" i="34"/>
  <c r="N62" i="34"/>
  <c r="L62" i="34"/>
  <c r="J62" i="34"/>
  <c r="I62" i="34"/>
  <c r="T61" i="34"/>
  <c r="R61" i="34"/>
  <c r="P61" i="34"/>
  <c r="N61" i="34"/>
  <c r="L61" i="34"/>
  <c r="J61" i="34"/>
  <c r="I61" i="34"/>
  <c r="T60" i="34"/>
  <c r="R60" i="34"/>
  <c r="P60" i="34"/>
  <c r="N60" i="34"/>
  <c r="L60" i="34"/>
  <c r="J60" i="34"/>
  <c r="I60" i="34"/>
  <c r="T59" i="34"/>
  <c r="R59" i="34"/>
  <c r="P59" i="34"/>
  <c r="N59" i="34"/>
  <c r="L59" i="34"/>
  <c r="J59" i="34"/>
  <c r="I59" i="34"/>
  <c r="T58" i="34"/>
  <c r="R58" i="34"/>
  <c r="P58" i="34"/>
  <c r="N58" i="34"/>
  <c r="L58" i="34"/>
  <c r="J58" i="34"/>
  <c r="I58" i="34"/>
  <c r="T57" i="34"/>
  <c r="R57" i="34"/>
  <c r="P57" i="34"/>
  <c r="N57" i="34"/>
  <c r="L57" i="34"/>
  <c r="J57" i="34"/>
  <c r="I57" i="34"/>
  <c r="T56" i="34"/>
  <c r="R56" i="34"/>
  <c r="P56" i="34"/>
  <c r="N56" i="34"/>
  <c r="L56" i="34"/>
  <c r="J56" i="34"/>
  <c r="I56" i="34"/>
  <c r="T55" i="34"/>
  <c r="R55" i="34"/>
  <c r="P55" i="34"/>
  <c r="N55" i="34"/>
  <c r="L55" i="34"/>
  <c r="J55" i="34"/>
  <c r="I55" i="34"/>
  <c r="T54" i="34"/>
  <c r="R54" i="34"/>
  <c r="P54" i="34"/>
  <c r="N54" i="34"/>
  <c r="L54" i="34"/>
  <c r="J54" i="34"/>
  <c r="I54" i="34"/>
  <c r="H54" i="34" s="1"/>
  <c r="G54" i="34" s="1"/>
  <c r="T53" i="34"/>
  <c r="R53" i="34"/>
  <c r="P53" i="34"/>
  <c r="N53" i="34"/>
  <c r="L53" i="34"/>
  <c r="J53" i="34"/>
  <c r="I53" i="34"/>
  <c r="T52" i="34"/>
  <c r="R52" i="34"/>
  <c r="P52" i="34"/>
  <c r="N52" i="34"/>
  <c r="L52" i="34"/>
  <c r="J52" i="34"/>
  <c r="I52" i="34"/>
  <c r="T51" i="34"/>
  <c r="R51" i="34"/>
  <c r="P51" i="34"/>
  <c r="N51" i="34"/>
  <c r="L51" i="34"/>
  <c r="J51" i="34"/>
  <c r="I51" i="34"/>
  <c r="T50" i="34"/>
  <c r="R50" i="34"/>
  <c r="P50" i="34"/>
  <c r="N50" i="34"/>
  <c r="L50" i="34"/>
  <c r="J50" i="34"/>
  <c r="I50" i="34"/>
  <c r="H50" i="34" s="1"/>
  <c r="G50" i="34" s="1"/>
  <c r="T49" i="34"/>
  <c r="R49" i="34"/>
  <c r="P49" i="34"/>
  <c r="N49" i="34"/>
  <c r="L49" i="34"/>
  <c r="J49" i="34"/>
  <c r="I49" i="34"/>
  <c r="T48" i="34"/>
  <c r="R48" i="34"/>
  <c r="P48" i="34"/>
  <c r="N48" i="34"/>
  <c r="L48" i="34"/>
  <c r="J48" i="34"/>
  <c r="I48" i="34"/>
  <c r="T47" i="34"/>
  <c r="R47" i="34"/>
  <c r="P47" i="34"/>
  <c r="N47" i="34"/>
  <c r="L47" i="34"/>
  <c r="J47" i="34"/>
  <c r="I47" i="34"/>
  <c r="T46" i="34"/>
  <c r="R46" i="34"/>
  <c r="P46" i="34"/>
  <c r="N46" i="34"/>
  <c r="L46" i="34"/>
  <c r="J46" i="34"/>
  <c r="I46" i="34"/>
  <c r="T45" i="34"/>
  <c r="R45" i="34"/>
  <c r="P45" i="34"/>
  <c r="N45" i="34"/>
  <c r="L45" i="34"/>
  <c r="J45" i="34"/>
  <c r="I45" i="34"/>
  <c r="T44" i="34"/>
  <c r="R44" i="34"/>
  <c r="P44" i="34"/>
  <c r="N44" i="34"/>
  <c r="L44" i="34"/>
  <c r="J44" i="34"/>
  <c r="I44" i="34"/>
  <c r="H44" i="34" s="1"/>
  <c r="G44" i="34" s="1"/>
  <c r="T43" i="34"/>
  <c r="R43" i="34"/>
  <c r="P43" i="34"/>
  <c r="N43" i="34"/>
  <c r="L43" i="34"/>
  <c r="J43" i="34"/>
  <c r="I43" i="34"/>
  <c r="T42" i="34"/>
  <c r="R42" i="34"/>
  <c r="P42" i="34"/>
  <c r="N42" i="34"/>
  <c r="L42" i="34"/>
  <c r="J42" i="34"/>
  <c r="I42" i="34"/>
  <c r="H42" i="34" s="1"/>
  <c r="G42" i="34" s="1"/>
  <c r="T41" i="34"/>
  <c r="R41" i="34"/>
  <c r="P41" i="34"/>
  <c r="N41" i="34"/>
  <c r="L41" i="34"/>
  <c r="J41" i="34"/>
  <c r="I41" i="34"/>
  <c r="T40" i="34"/>
  <c r="R40" i="34"/>
  <c r="P40" i="34"/>
  <c r="N40" i="34"/>
  <c r="L40" i="34"/>
  <c r="J40" i="34"/>
  <c r="I40" i="34"/>
  <c r="T39" i="34"/>
  <c r="R39" i="34"/>
  <c r="P39" i="34"/>
  <c r="N39" i="34"/>
  <c r="L39" i="34"/>
  <c r="J39" i="34"/>
  <c r="H39" i="34" s="1"/>
  <c r="G39" i="34" s="1"/>
  <c r="I39" i="34"/>
  <c r="T38" i="34"/>
  <c r="R38" i="34"/>
  <c r="P38" i="34"/>
  <c r="N38" i="34"/>
  <c r="L38" i="34"/>
  <c r="J38" i="34"/>
  <c r="I38" i="34"/>
  <c r="T37" i="34"/>
  <c r="R37" i="34"/>
  <c r="P37" i="34"/>
  <c r="N37" i="34"/>
  <c r="L37" i="34"/>
  <c r="J37" i="34"/>
  <c r="I37" i="34"/>
  <c r="T36" i="34"/>
  <c r="R36" i="34"/>
  <c r="P36" i="34"/>
  <c r="N36" i="34"/>
  <c r="L36" i="34"/>
  <c r="J36" i="34"/>
  <c r="I36" i="34"/>
  <c r="T35" i="34"/>
  <c r="R35" i="34"/>
  <c r="P35" i="34"/>
  <c r="N35" i="34"/>
  <c r="L35" i="34"/>
  <c r="J35" i="34"/>
  <c r="I35" i="34"/>
  <c r="T34" i="34"/>
  <c r="R34" i="34"/>
  <c r="P34" i="34"/>
  <c r="N34" i="34"/>
  <c r="L34" i="34"/>
  <c r="J34" i="34"/>
  <c r="I34" i="34"/>
  <c r="T33" i="34"/>
  <c r="R33" i="34"/>
  <c r="P33" i="34"/>
  <c r="N33" i="34"/>
  <c r="L33" i="34"/>
  <c r="J33" i="34"/>
  <c r="I33" i="34"/>
  <c r="T32" i="34"/>
  <c r="R32" i="34"/>
  <c r="P32" i="34"/>
  <c r="N32" i="34"/>
  <c r="L32" i="34"/>
  <c r="J32" i="34"/>
  <c r="I32" i="34"/>
  <c r="T31" i="34"/>
  <c r="R31" i="34"/>
  <c r="P31" i="34"/>
  <c r="N31" i="34"/>
  <c r="L31" i="34"/>
  <c r="J31" i="34"/>
  <c r="I31" i="34"/>
  <c r="T30" i="34"/>
  <c r="R30" i="34"/>
  <c r="P30" i="34"/>
  <c r="N30" i="34"/>
  <c r="L30" i="34"/>
  <c r="J30" i="34"/>
  <c r="I30" i="34"/>
  <c r="T29" i="34"/>
  <c r="R29" i="34"/>
  <c r="P29" i="34"/>
  <c r="N29" i="34"/>
  <c r="L29" i="34"/>
  <c r="J29" i="34"/>
  <c r="I29" i="34"/>
  <c r="T28" i="34"/>
  <c r="R28" i="34"/>
  <c r="P28" i="34"/>
  <c r="N28" i="34"/>
  <c r="L28" i="34"/>
  <c r="J28" i="34"/>
  <c r="I28" i="34"/>
  <c r="T27" i="34"/>
  <c r="R27" i="34"/>
  <c r="P27" i="34"/>
  <c r="N27" i="34"/>
  <c r="L27" i="34"/>
  <c r="J27" i="34"/>
  <c r="I27" i="34"/>
  <c r="T26" i="34"/>
  <c r="R26" i="34"/>
  <c r="P26" i="34"/>
  <c r="N26" i="34"/>
  <c r="L26" i="34"/>
  <c r="J26" i="34"/>
  <c r="I26" i="34"/>
  <c r="T25" i="34"/>
  <c r="R25" i="34"/>
  <c r="P25" i="34"/>
  <c r="N25" i="34"/>
  <c r="L25" i="34"/>
  <c r="J25" i="34"/>
  <c r="I25" i="34"/>
  <c r="T24" i="34"/>
  <c r="R24" i="34"/>
  <c r="P24" i="34"/>
  <c r="N24" i="34"/>
  <c r="L24" i="34"/>
  <c r="J24" i="34"/>
  <c r="I24" i="34"/>
  <c r="T23" i="34"/>
  <c r="R23" i="34"/>
  <c r="P23" i="34"/>
  <c r="N23" i="34"/>
  <c r="L23" i="34"/>
  <c r="J23" i="34"/>
  <c r="I23" i="34"/>
  <c r="T22" i="34"/>
  <c r="R22" i="34"/>
  <c r="P22" i="34"/>
  <c r="N22" i="34"/>
  <c r="L22" i="34"/>
  <c r="J22" i="34"/>
  <c r="I22" i="34"/>
  <c r="T21" i="34"/>
  <c r="R21" i="34"/>
  <c r="P21" i="34"/>
  <c r="N21" i="34"/>
  <c r="L21" i="34"/>
  <c r="J21" i="34"/>
  <c r="I21" i="34"/>
  <c r="T20" i="34"/>
  <c r="R20" i="34"/>
  <c r="P20" i="34"/>
  <c r="N20" i="34"/>
  <c r="L20" i="34"/>
  <c r="J20" i="34"/>
  <c r="I20" i="34"/>
  <c r="T19" i="34"/>
  <c r="R19" i="34"/>
  <c r="P19" i="34"/>
  <c r="N19" i="34"/>
  <c r="L19" i="34"/>
  <c r="J19" i="34"/>
  <c r="H19" i="34" s="1"/>
  <c r="G19" i="34" s="1"/>
  <c r="I19" i="34"/>
  <c r="T18" i="34"/>
  <c r="R18" i="34"/>
  <c r="P18" i="34"/>
  <c r="N18" i="34"/>
  <c r="L18" i="34"/>
  <c r="J18" i="34"/>
  <c r="I18" i="34"/>
  <c r="T17" i="34"/>
  <c r="R17" i="34"/>
  <c r="P17" i="34"/>
  <c r="N17" i="34"/>
  <c r="L17" i="34"/>
  <c r="J17" i="34"/>
  <c r="I17" i="34"/>
  <c r="T16" i="34"/>
  <c r="R16" i="34"/>
  <c r="P16" i="34"/>
  <c r="N16" i="34"/>
  <c r="L16" i="34"/>
  <c r="J16" i="34"/>
  <c r="I16" i="34"/>
  <c r="T15" i="34"/>
  <c r="R15" i="34"/>
  <c r="P15" i="34"/>
  <c r="N15" i="34"/>
  <c r="L15" i="34"/>
  <c r="J15" i="34"/>
  <c r="I15" i="34"/>
  <c r="T14" i="34"/>
  <c r="R14" i="34"/>
  <c r="P14" i="34"/>
  <c r="N14" i="34"/>
  <c r="L14" i="34"/>
  <c r="J14" i="34"/>
  <c r="I14" i="34"/>
  <c r="T13" i="34"/>
  <c r="R13" i="34"/>
  <c r="P13" i="34"/>
  <c r="N13" i="34"/>
  <c r="L13" i="34"/>
  <c r="J13" i="34"/>
  <c r="I13" i="34"/>
  <c r="T12" i="34"/>
  <c r="R12" i="34"/>
  <c r="P12" i="34"/>
  <c r="N12" i="34"/>
  <c r="L12" i="34"/>
  <c r="J12" i="34"/>
  <c r="I12" i="34"/>
  <c r="T11" i="34"/>
  <c r="R11" i="34"/>
  <c r="P11" i="34"/>
  <c r="N11" i="34"/>
  <c r="L11" i="34"/>
  <c r="J11" i="34"/>
  <c r="I11" i="34"/>
  <c r="T10" i="34"/>
  <c r="R10" i="34"/>
  <c r="P10" i="34"/>
  <c r="N10" i="34"/>
  <c r="L10" i="34"/>
  <c r="J10" i="34"/>
  <c r="I10" i="34"/>
  <c r="T9" i="34"/>
  <c r="R9" i="34"/>
  <c r="P9" i="34"/>
  <c r="N9" i="34"/>
  <c r="L9" i="34"/>
  <c r="J9" i="34"/>
  <c r="I9" i="34"/>
  <c r="T8" i="34"/>
  <c r="R8" i="34"/>
  <c r="P8" i="34"/>
  <c r="N8" i="34"/>
  <c r="L8" i="34"/>
  <c r="J8" i="34"/>
  <c r="I8" i="34"/>
  <c r="T7" i="34"/>
  <c r="R7" i="34"/>
  <c r="P7" i="34"/>
  <c r="N7" i="34"/>
  <c r="L7" i="34"/>
  <c r="J7" i="34"/>
  <c r="I7" i="34"/>
  <c r="T6" i="34"/>
  <c r="R6" i="34"/>
  <c r="P6" i="34"/>
  <c r="N6" i="34"/>
  <c r="L6" i="34"/>
  <c r="J6" i="34"/>
  <c r="I6" i="34"/>
  <c r="T5" i="34"/>
  <c r="R5" i="34"/>
  <c r="P5" i="34"/>
  <c r="N5" i="34"/>
  <c r="L5" i="34"/>
  <c r="J5" i="34"/>
  <c r="I5" i="34"/>
  <c r="H60" i="34" l="1"/>
  <c r="G60" i="34" s="1"/>
  <c r="H21" i="34"/>
  <c r="G21" i="34" s="1"/>
  <c r="H25" i="34"/>
  <c r="G25" i="34" s="1"/>
  <c r="H29" i="34"/>
  <c r="G29" i="34" s="1"/>
  <c r="H67" i="34"/>
  <c r="G67" i="34" s="1"/>
  <c r="H92" i="34"/>
  <c r="G92" i="34" s="1"/>
  <c r="U49" i="34"/>
  <c r="V49" i="34" s="1"/>
  <c r="H51" i="34"/>
  <c r="G51" i="34" s="1"/>
  <c r="H8" i="34"/>
  <c r="G8" i="34" s="1"/>
  <c r="H12" i="34"/>
  <c r="G12" i="34" s="1"/>
  <c r="H20" i="34"/>
  <c r="G20" i="34" s="1"/>
  <c r="H36" i="34"/>
  <c r="G36" i="34" s="1"/>
  <c r="U43" i="34"/>
  <c r="U44" i="34"/>
  <c r="H45" i="34"/>
  <c r="G45" i="34" s="1"/>
  <c r="H61" i="34"/>
  <c r="G61" i="34" s="1"/>
  <c r="U81" i="34"/>
  <c r="V81" i="34" s="1"/>
  <c r="H82" i="34"/>
  <c r="G82" i="34" s="1"/>
  <c r="H83" i="34"/>
  <c r="G83" i="34" s="1"/>
  <c r="H86" i="34"/>
  <c r="G86" i="34" s="1"/>
  <c r="H98" i="34"/>
  <c r="G98" i="34" s="1"/>
  <c r="H102" i="34"/>
  <c r="G102" i="34" s="1"/>
  <c r="H23" i="34"/>
  <c r="G23" i="34" s="1"/>
  <c r="U34" i="34"/>
  <c r="V34" i="34" s="1"/>
  <c r="H48" i="34"/>
  <c r="G48" i="34" s="1"/>
  <c r="H52" i="34"/>
  <c r="G52" i="34" s="1"/>
  <c r="H56" i="34"/>
  <c r="G56" i="34" s="1"/>
  <c r="H64" i="34"/>
  <c r="G64" i="34" s="1"/>
  <c r="H68" i="34"/>
  <c r="G68" i="34" s="1"/>
  <c r="H72" i="34"/>
  <c r="G72" i="34" s="1"/>
  <c r="U75" i="34"/>
  <c r="U76" i="34"/>
  <c r="V76" i="34" s="1"/>
  <c r="H77" i="34"/>
  <c r="G77" i="34" s="1"/>
  <c r="H93" i="34"/>
  <c r="G93" i="34" s="1"/>
  <c r="H7" i="34"/>
  <c r="G7" i="34" s="1"/>
  <c r="H15" i="34"/>
  <c r="G15" i="34" s="1"/>
  <c r="U18" i="34"/>
  <c r="U20" i="34"/>
  <c r="V20" i="34" s="1"/>
  <c r="U21" i="34"/>
  <c r="V21" i="34" s="1"/>
  <c r="H22" i="34"/>
  <c r="G22" i="34" s="1"/>
  <c r="H27" i="34"/>
  <c r="G27" i="34" s="1"/>
  <c r="H31" i="34"/>
  <c r="G31" i="34" s="1"/>
  <c r="H34" i="34"/>
  <c r="G34" i="34" s="1"/>
  <c r="U42" i="34"/>
  <c r="V42" i="34" s="1"/>
  <c r="H49" i="34"/>
  <c r="G49" i="34" s="1"/>
  <c r="H63" i="34"/>
  <c r="G63" i="34" s="1"/>
  <c r="U70" i="34"/>
  <c r="V70" i="34" s="1"/>
  <c r="H81" i="34"/>
  <c r="G81" i="34" s="1"/>
  <c r="H95" i="34"/>
  <c r="G95" i="34" s="1"/>
  <c r="U102" i="34"/>
  <c r="V102" i="34" s="1"/>
  <c r="U5" i="34"/>
  <c r="V5" i="34" s="1"/>
  <c r="U59" i="34"/>
  <c r="U60" i="34"/>
  <c r="V60" i="34" s="1"/>
  <c r="U65" i="34"/>
  <c r="V65" i="34" s="1"/>
  <c r="U97" i="34"/>
  <c r="V97" i="34" s="1"/>
  <c r="H99" i="34"/>
  <c r="G99" i="34" s="1"/>
  <c r="U91" i="34"/>
  <c r="U92" i="34"/>
  <c r="V92" i="34" s="1"/>
  <c r="H5" i="34"/>
  <c r="G5" i="34" s="1"/>
  <c r="H10" i="34"/>
  <c r="G10" i="34" s="1"/>
  <c r="H14" i="34"/>
  <c r="G14" i="34" s="1"/>
  <c r="U35" i="34"/>
  <c r="V35" i="34" s="1"/>
  <c r="U36" i="34"/>
  <c r="H37" i="34"/>
  <c r="G37" i="34" s="1"/>
  <c r="H47" i="34"/>
  <c r="G47" i="34" s="1"/>
  <c r="U54" i="34"/>
  <c r="V54" i="34" s="1"/>
  <c r="H65" i="34"/>
  <c r="G65" i="34" s="1"/>
  <c r="H79" i="34"/>
  <c r="G79" i="34" s="1"/>
  <c r="U86" i="34"/>
  <c r="V86" i="34" s="1"/>
  <c r="H97" i="34"/>
  <c r="G97" i="34" s="1"/>
  <c r="H6" i="34"/>
  <c r="G6" i="34" s="1"/>
  <c r="H11" i="34"/>
  <c r="G11" i="34" s="1"/>
  <c r="U14" i="34"/>
  <c r="V14" i="34" s="1"/>
  <c r="H16" i="34"/>
  <c r="G16" i="34" s="1"/>
  <c r="U23" i="34"/>
  <c r="H24" i="34"/>
  <c r="G24" i="34" s="1"/>
  <c r="H28" i="34"/>
  <c r="G28" i="34" s="1"/>
  <c r="H32" i="34"/>
  <c r="G32" i="34" s="1"/>
  <c r="U47" i="34"/>
  <c r="U7" i="34"/>
  <c r="V7" i="34" s="1"/>
  <c r="U8" i="34"/>
  <c r="V8" i="34" s="1"/>
  <c r="H9" i="34"/>
  <c r="G9" i="34" s="1"/>
  <c r="U17" i="34"/>
  <c r="V17" i="34" s="1"/>
  <c r="U19" i="34"/>
  <c r="V19" i="34" s="1"/>
  <c r="H40" i="34"/>
  <c r="G40" i="34" s="1"/>
  <c r="U48" i="34"/>
  <c r="V48" i="34" s="1"/>
  <c r="H55" i="34"/>
  <c r="G55" i="34" s="1"/>
  <c r="U64" i="34"/>
  <c r="V64" i="34" s="1"/>
  <c r="H71" i="34"/>
  <c r="G71" i="34" s="1"/>
  <c r="U79" i="34"/>
  <c r="U80" i="34"/>
  <c r="V80" i="34" s="1"/>
  <c r="U85" i="34"/>
  <c r="V85" i="34" s="1"/>
  <c r="H87" i="34"/>
  <c r="G87" i="34" s="1"/>
  <c r="U90" i="34"/>
  <c r="V90" i="34" s="1"/>
  <c r="U95" i="34"/>
  <c r="V95" i="34" s="1"/>
  <c r="U96" i="34"/>
  <c r="V96" i="34" s="1"/>
  <c r="U101" i="34"/>
  <c r="V101" i="34" s="1"/>
  <c r="H103" i="34"/>
  <c r="G103" i="34" s="1"/>
  <c r="U10" i="34"/>
  <c r="U13" i="34"/>
  <c r="V13" i="34" s="1"/>
  <c r="U15" i="34"/>
  <c r="V15" i="34" s="1"/>
  <c r="U16" i="34"/>
  <c r="V16" i="34" s="1"/>
  <c r="H17" i="34"/>
  <c r="G17" i="34" s="1"/>
  <c r="H18" i="34"/>
  <c r="G18" i="34" s="1"/>
  <c r="U27" i="34"/>
  <c r="V27" i="34" s="1"/>
  <c r="U31" i="34"/>
  <c r="V31" i="34" s="1"/>
  <c r="U32" i="34"/>
  <c r="V32" i="34" s="1"/>
  <c r="H33" i="34"/>
  <c r="G33" i="34" s="1"/>
  <c r="H35" i="34"/>
  <c r="G35" i="34" s="1"/>
  <c r="U38" i="34"/>
  <c r="V38" i="34" s="1"/>
  <c r="U39" i="34"/>
  <c r="V39" i="34" s="1"/>
  <c r="U40" i="34"/>
  <c r="V40" i="34" s="1"/>
  <c r="H41" i="34"/>
  <c r="G41" i="34" s="1"/>
  <c r="H43" i="34"/>
  <c r="G43" i="34" s="1"/>
  <c r="U46" i="34"/>
  <c r="V46" i="34" s="1"/>
  <c r="U51" i="34"/>
  <c r="V51" i="34" s="1"/>
  <c r="U52" i="34"/>
  <c r="V52" i="34" s="1"/>
  <c r="H53" i="34"/>
  <c r="G53" i="34" s="1"/>
  <c r="U57" i="34"/>
  <c r="V57" i="34" s="1"/>
  <c r="H58" i="34"/>
  <c r="G58" i="34" s="1"/>
  <c r="H59" i="34"/>
  <c r="G59" i="34" s="1"/>
  <c r="U62" i="34"/>
  <c r="V62" i="34" s="1"/>
  <c r="U67" i="34"/>
  <c r="V67" i="34" s="1"/>
  <c r="U68" i="34"/>
  <c r="V68" i="34" s="1"/>
  <c r="H69" i="34"/>
  <c r="G69" i="34" s="1"/>
  <c r="U73" i="34"/>
  <c r="V73" i="34" s="1"/>
  <c r="H74" i="34"/>
  <c r="G74" i="34" s="1"/>
  <c r="H75" i="34"/>
  <c r="G75" i="34" s="1"/>
  <c r="U78" i="34"/>
  <c r="V78" i="34" s="1"/>
  <c r="U83" i="34"/>
  <c r="V83" i="34" s="1"/>
  <c r="U84" i="34"/>
  <c r="V84" i="34" s="1"/>
  <c r="H85" i="34"/>
  <c r="G85" i="34" s="1"/>
  <c r="U89" i="34"/>
  <c r="V89" i="34" s="1"/>
  <c r="H90" i="34"/>
  <c r="G90" i="34" s="1"/>
  <c r="H91" i="34"/>
  <c r="G91" i="34" s="1"/>
  <c r="U94" i="34"/>
  <c r="V94" i="34" s="1"/>
  <c r="U99" i="34"/>
  <c r="V99" i="34" s="1"/>
  <c r="U100" i="34"/>
  <c r="V100" i="34" s="1"/>
  <c r="H101" i="34"/>
  <c r="G101" i="34" s="1"/>
  <c r="U53" i="34"/>
  <c r="V53" i="34" s="1"/>
  <c r="U58" i="34"/>
  <c r="V58" i="34" s="1"/>
  <c r="U63" i="34"/>
  <c r="U69" i="34"/>
  <c r="V69" i="34" s="1"/>
  <c r="U74" i="34"/>
  <c r="V74" i="34" s="1"/>
  <c r="U6" i="34"/>
  <c r="V6" i="34" s="1"/>
  <c r="U9" i="34"/>
  <c r="V9" i="34" s="1"/>
  <c r="U11" i="34"/>
  <c r="V11" i="34" s="1"/>
  <c r="U12" i="34"/>
  <c r="V12" i="34" s="1"/>
  <c r="H13" i="34"/>
  <c r="G13" i="34" s="1"/>
  <c r="U24" i="34"/>
  <c r="V24" i="34" s="1"/>
  <c r="U25" i="34"/>
  <c r="V25" i="34" s="1"/>
  <c r="H26" i="34"/>
  <c r="G26" i="34" s="1"/>
  <c r="U28" i="34"/>
  <c r="U29" i="34"/>
  <c r="V29" i="34" s="1"/>
  <c r="H30" i="34"/>
  <c r="G30" i="34" s="1"/>
  <c r="H38" i="34"/>
  <c r="G38" i="34" s="1"/>
  <c r="U45" i="34"/>
  <c r="V45" i="34" s="1"/>
  <c r="H46" i="34"/>
  <c r="G46" i="34" s="1"/>
  <c r="U50" i="34"/>
  <c r="V50" i="34" s="1"/>
  <c r="U55" i="34"/>
  <c r="V55" i="34" s="1"/>
  <c r="U56" i="34"/>
  <c r="V56" i="34" s="1"/>
  <c r="H57" i="34"/>
  <c r="G57" i="34" s="1"/>
  <c r="U61" i="34"/>
  <c r="V61" i="34" s="1"/>
  <c r="H62" i="34"/>
  <c r="G62" i="34" s="1"/>
  <c r="U66" i="34"/>
  <c r="V66" i="34" s="1"/>
  <c r="U71" i="34"/>
  <c r="V71" i="34" s="1"/>
  <c r="U72" i="34"/>
  <c r="V72" i="34" s="1"/>
  <c r="H73" i="34"/>
  <c r="G73" i="34" s="1"/>
  <c r="U77" i="34"/>
  <c r="V77" i="34" s="1"/>
  <c r="H78" i="34"/>
  <c r="G78" i="34" s="1"/>
  <c r="U82" i="34"/>
  <c r="V82" i="34" s="1"/>
  <c r="U87" i="34"/>
  <c r="V87" i="34" s="1"/>
  <c r="U88" i="34"/>
  <c r="V88" i="34" s="1"/>
  <c r="H89" i="34"/>
  <c r="G89" i="34" s="1"/>
  <c r="U93" i="34"/>
  <c r="V93" i="34" s="1"/>
  <c r="H94" i="34"/>
  <c r="G94" i="34" s="1"/>
  <c r="U98" i="34"/>
  <c r="V98" i="34" s="1"/>
  <c r="U103" i="34"/>
  <c r="V103" i="34" s="1"/>
  <c r="U104" i="34"/>
  <c r="V104" i="34" s="1"/>
  <c r="V18" i="34"/>
  <c r="V10" i="34"/>
  <c r="U22" i="34"/>
  <c r="V22" i="34" s="1"/>
  <c r="U26" i="34"/>
  <c r="V26" i="34" s="1"/>
  <c r="U30" i="34"/>
  <c r="V30" i="34" s="1"/>
  <c r="V36" i="34"/>
  <c r="V43" i="34"/>
  <c r="V44" i="34"/>
  <c r="V59" i="34"/>
  <c r="V75" i="34"/>
  <c r="V91" i="34"/>
  <c r="V23" i="34"/>
  <c r="V28" i="34"/>
  <c r="U33" i="34"/>
  <c r="V33" i="34" s="1"/>
  <c r="U37" i="34"/>
  <c r="V37" i="34" s="1"/>
  <c r="U41" i="34"/>
  <c r="V41" i="34" s="1"/>
  <c r="V47" i="34"/>
  <c r="V63" i="34"/>
  <c r="V79" i="34"/>
  <c r="L19" i="25" l="1"/>
  <c r="N5" i="31" l="1"/>
  <c r="N4" i="31"/>
  <c r="N6" i="31" s="1"/>
  <c r="G4" i="31"/>
  <c r="G3" i="31"/>
  <c r="C3" i="31"/>
  <c r="N7" i="31" l="1"/>
  <c r="N3" i="25" l="1"/>
  <c r="M36" i="25" l="1"/>
  <c r="K36" i="25" s="1"/>
  <c r="J36" i="25" s="1"/>
  <c r="N36" i="25" s="1"/>
  <c r="M38" i="25"/>
  <c r="K38" i="25" s="1"/>
  <c r="J38" i="25" s="1"/>
  <c r="N38" i="25" s="1"/>
  <c r="M37" i="25"/>
  <c r="K37" i="25" s="1"/>
  <c r="J37" i="25" s="1"/>
  <c r="N37" i="25" s="1"/>
  <c r="M40" i="25"/>
  <c r="K40" i="25" s="1"/>
  <c r="J40" i="25" s="1"/>
  <c r="N40" i="25" s="1"/>
  <c r="M41" i="25"/>
  <c r="K41" i="25" s="1"/>
  <c r="J41" i="25" s="1"/>
  <c r="N41" i="25" s="1"/>
  <c r="M39" i="25"/>
  <c r="K39" i="25" s="1"/>
  <c r="J39" i="25" s="1"/>
  <c r="N39" i="25" s="1"/>
  <c r="M42" i="25"/>
  <c r="K42" i="25" s="1"/>
  <c r="J42" i="25" s="1"/>
  <c r="N42" i="25" s="1"/>
  <c r="M35" i="25"/>
  <c r="K35" i="25" s="1"/>
  <c r="J35" i="25" s="1"/>
  <c r="N35" i="25" s="1"/>
  <c r="M31" i="25"/>
  <c r="K31" i="25" s="1"/>
  <c r="J31" i="25" s="1"/>
  <c r="N31" i="25" s="1"/>
  <c r="M27" i="25"/>
  <c r="K27" i="25" s="1"/>
  <c r="J27" i="25" s="1"/>
  <c r="N27" i="25" s="1"/>
  <c r="M21" i="25"/>
  <c r="K21" i="25" s="1"/>
  <c r="M32" i="25"/>
  <c r="K32" i="25" s="1"/>
  <c r="J32" i="25" s="1"/>
  <c r="N32" i="25" s="1"/>
  <c r="M23" i="25"/>
  <c r="K23" i="25" s="1"/>
  <c r="J23" i="25" s="1"/>
  <c r="N23" i="25" s="1"/>
  <c r="M30" i="25"/>
  <c r="K30" i="25" s="1"/>
  <c r="J30" i="25" s="1"/>
  <c r="N30" i="25" s="1"/>
  <c r="M26" i="25"/>
  <c r="K26" i="25" s="1"/>
  <c r="J26" i="25" s="1"/>
  <c r="N26" i="25" s="1"/>
  <c r="M24" i="25"/>
  <c r="K24" i="25" s="1"/>
  <c r="J24" i="25" s="1"/>
  <c r="N24" i="25" s="1"/>
  <c r="M29" i="25"/>
  <c r="K29" i="25" s="1"/>
  <c r="J29" i="25" s="1"/>
  <c r="N29" i="25" s="1"/>
  <c r="M34" i="25"/>
  <c r="K34" i="25" s="1"/>
  <c r="J34" i="25" s="1"/>
  <c r="N34" i="25" s="1"/>
  <c r="M25" i="25"/>
  <c r="K25" i="25" s="1"/>
  <c r="J25" i="25" s="1"/>
  <c r="N25" i="25" s="1"/>
  <c r="M28" i="25"/>
  <c r="K28" i="25" s="1"/>
  <c r="J28" i="25" s="1"/>
  <c r="N28" i="25" s="1"/>
  <c r="M20" i="25"/>
  <c r="K20" i="25" s="1"/>
  <c r="J20" i="25" s="1"/>
  <c r="N20" i="25" s="1"/>
  <c r="M22" i="25"/>
  <c r="K22" i="25" s="1"/>
  <c r="J22" i="25" s="1"/>
  <c r="N22" i="25" s="1"/>
  <c r="M33" i="25"/>
  <c r="K33" i="25" s="1"/>
  <c r="J33" i="25" s="1"/>
  <c r="N33" i="25" s="1"/>
  <c r="M19" i="25"/>
  <c r="K19" i="25" s="1"/>
  <c r="J19" i="25" s="1"/>
  <c r="I19" i="25"/>
  <c r="H19" i="25" s="1"/>
  <c r="N19" i="25" l="1"/>
  <c r="B3" i="31" l="1"/>
  <c r="A3" i="31"/>
  <c r="G9" i="25" l="1"/>
  <c r="F9" i="25"/>
  <c r="D3" i="31"/>
  <c r="N9" i="25"/>
  <c r="K9" i="25"/>
  <c r="P4" i="31" l="1"/>
  <c r="R5" i="31" s="1"/>
  <c r="S5" i="31" l="1"/>
  <c r="J3" i="31"/>
  <c r="K3" i="31" s="1"/>
  <c r="J5" i="31" l="1"/>
</calcChain>
</file>

<file path=xl/comments1.xml><?xml version="1.0" encoding="utf-8"?>
<comments xmlns="http://schemas.openxmlformats.org/spreadsheetml/2006/main">
  <authors>
    <author>root</author>
    <author>-Antonio-</author>
  </authors>
  <commentList>
    <comment ref="D3" authorId="0">
      <text>
        <r>
          <rPr>
            <sz val="9"/>
            <color indexed="81"/>
            <rFont val="Tahoma"/>
            <family val="2"/>
          </rPr>
          <t>Data em que a preocupação com o risco foi formalmente registrada em ata, e-mail, memorando etc.</t>
        </r>
      </text>
    </comment>
    <comment ref="K3" authorId="0">
      <text>
        <r>
          <rPr>
            <b/>
            <sz val="9"/>
            <color indexed="81"/>
            <rFont val="Tahoma"/>
            <family val="2"/>
          </rPr>
          <t>Muito baixa:</t>
        </r>
        <r>
          <rPr>
            <sz val="9"/>
            <color indexed="81"/>
            <rFont val="Tahoma"/>
            <family val="2"/>
          </rPr>
          <t xml:space="preserve"> Baixíssima possibilidade de o evento ocorrer ou </t>
        </r>
        <r>
          <rPr>
            <b/>
            <sz val="9"/>
            <color indexed="81"/>
            <rFont val="Tahoma"/>
            <family val="2"/>
          </rPr>
          <t>improvável</t>
        </r>
        <r>
          <rPr>
            <sz val="9"/>
            <color indexed="81"/>
            <rFont val="Tahoma"/>
            <family val="2"/>
          </rPr>
          <t xml:space="preserve"> (em situações excepcionais, o evento poderá até ocorrer, mas nada nas circunstâncias indica essa possibilidade)..
</t>
        </r>
        <r>
          <rPr>
            <b/>
            <sz val="9"/>
            <color indexed="81"/>
            <rFont val="Tahoma"/>
            <family val="2"/>
          </rPr>
          <t xml:space="preserve">Baixa: </t>
        </r>
        <r>
          <rPr>
            <sz val="9"/>
            <color indexed="81"/>
            <rFont val="Tahoma"/>
            <family val="2"/>
          </rPr>
          <t xml:space="preserve">O evento ocorre </t>
        </r>
        <r>
          <rPr>
            <b/>
            <sz val="9"/>
            <color indexed="81"/>
            <rFont val="Tahoma"/>
            <family val="2"/>
          </rPr>
          <t>raramente</t>
        </r>
        <r>
          <rPr>
            <sz val="9"/>
            <color indexed="81"/>
            <rFont val="Tahoma"/>
            <family val="2"/>
          </rPr>
          <t xml:space="preserve"> (de forma inesperada ou casual, o evento poderá ocorrer, pois as circunstâncias pouco indicam essa possibilidade).
</t>
        </r>
        <r>
          <rPr>
            <b/>
            <sz val="9"/>
            <color indexed="81"/>
            <rFont val="Tahoma"/>
            <family val="2"/>
          </rPr>
          <t xml:space="preserve">Média: </t>
        </r>
        <r>
          <rPr>
            <sz val="9"/>
            <color indexed="81"/>
            <rFont val="Tahoma"/>
            <family val="2"/>
          </rPr>
          <t xml:space="preserve">O evento já ocorreu algumas vezes e pode voltar a ocorrer ou </t>
        </r>
        <r>
          <rPr>
            <b/>
            <sz val="9"/>
            <color indexed="81"/>
            <rFont val="Tahoma"/>
            <family val="2"/>
          </rPr>
          <t>possível</t>
        </r>
        <r>
          <rPr>
            <sz val="9"/>
            <color indexed="81"/>
            <rFont val="Tahoma"/>
            <family val="2"/>
          </rPr>
          <t xml:space="preserve"> (de alguma forma, o evento poderá ocorrer, pois as circunstâncias indicam moderadamente essa possibilidade).
</t>
        </r>
        <r>
          <rPr>
            <b/>
            <sz val="9"/>
            <color indexed="81"/>
            <rFont val="Tahoma"/>
            <family val="2"/>
          </rPr>
          <t xml:space="preserve">Alta: </t>
        </r>
        <r>
          <rPr>
            <sz val="9"/>
            <color indexed="81"/>
            <rFont val="Tahoma"/>
            <family val="2"/>
          </rPr>
          <t xml:space="preserve">O evento já ocorreu repetidas vezes e provavelmente voltará a ocorrer muitas vezes </t>
        </r>
        <r>
          <rPr>
            <b/>
            <sz val="9"/>
            <color indexed="81"/>
            <rFont val="Tahoma"/>
            <family val="2"/>
          </rPr>
          <t xml:space="preserve">ou provável </t>
        </r>
        <r>
          <rPr>
            <sz val="9"/>
            <color indexed="81"/>
            <rFont val="Tahoma"/>
            <family val="2"/>
          </rPr>
          <t>(de forma até esperada, o evento poderá ocorrer, pois as circunstâncias indicam fortemente essa possibilidade).</t>
        </r>
      </text>
    </comment>
    <comment ref="X3" authorId="0">
      <text>
        <r>
          <rPr>
            <b/>
            <sz val="10"/>
            <color indexed="81"/>
            <rFont val="Tahoma"/>
            <family val="2"/>
          </rPr>
          <t>Tipos de Resposta (conforme Manual de Gestão de Riscos do INPI)</t>
        </r>
        <r>
          <rPr>
            <sz val="10"/>
            <color indexed="81"/>
            <rFont val="Tahoma"/>
            <family val="2"/>
          </rPr>
          <t xml:space="preserve">
- Evitar
- Transferir
- Mitigar
- Aceitar
OBS: Para maiores detalhes sobre cada tipo de resposta, consultar o Manual de Gestão de Riscos do INPI.</t>
        </r>
      </text>
    </comment>
    <comment ref="Y3" authorId="1">
      <text>
        <r>
          <rPr>
            <sz val="10"/>
            <color indexed="81"/>
            <rFont val="Tahoma"/>
            <family val="2"/>
          </rPr>
          <t>Descreva o plano ou ação prévia (contenção) para solucionar ou minimizar a chance/impacto do risco ou a ação remediadora (contingência) para lidar com seus efeitos.</t>
        </r>
      </text>
    </comment>
    <comment ref="Z3" authorId="1">
      <text>
        <r>
          <rPr>
            <sz val="11"/>
            <color indexed="81"/>
            <rFont val="Tahoma"/>
            <family val="2"/>
          </rPr>
          <t>Unidade da Equipe Técnica que definirá ou relatará o status da ação de resposta.</t>
        </r>
      </text>
    </comment>
    <comment ref="M4" authorId="0">
      <text>
        <r>
          <rPr>
            <b/>
            <sz val="9"/>
            <color indexed="81"/>
            <rFont val="Tahoma"/>
            <family val="2"/>
          </rPr>
          <t>Muito baixo:</t>
        </r>
        <r>
          <rPr>
            <sz val="9"/>
            <color indexed="81"/>
            <rFont val="Tahoma"/>
            <family val="2"/>
          </rPr>
          <t xml:space="preserve"> Redução de escopo pouco perceptível.
</t>
        </r>
        <r>
          <rPr>
            <b/>
            <sz val="9"/>
            <color indexed="81"/>
            <rFont val="Tahoma"/>
            <family val="2"/>
          </rPr>
          <t xml:space="preserve">Baixo: </t>
        </r>
        <r>
          <rPr>
            <sz val="9"/>
            <color indexed="81"/>
            <rFont val="Tahoma"/>
            <family val="2"/>
          </rPr>
          <t xml:space="preserve">Áreas secundárias do escopo são afetadas.
</t>
        </r>
        <r>
          <rPr>
            <b/>
            <sz val="9"/>
            <color indexed="81"/>
            <rFont val="Tahoma"/>
            <family val="2"/>
          </rPr>
          <t xml:space="preserve">Médio: </t>
        </r>
        <r>
          <rPr>
            <sz val="9"/>
            <color indexed="81"/>
            <rFont val="Tahoma"/>
            <family val="2"/>
          </rPr>
          <t xml:space="preserve">Áreas principais do escopo são afetadas.
</t>
        </r>
        <r>
          <rPr>
            <b/>
            <sz val="9"/>
            <color indexed="81"/>
            <rFont val="Tahoma"/>
            <family val="2"/>
          </rPr>
          <t xml:space="preserve">Alto: </t>
        </r>
        <r>
          <rPr>
            <sz val="9"/>
            <color indexed="81"/>
            <rFont val="Tahoma"/>
            <family val="2"/>
          </rPr>
          <t>Redução de escopo inaceitável para o Dirigente do Projeto ou as principais partes interessadas.</t>
        </r>
      </text>
    </comment>
    <comment ref="O4" authorId="0">
      <text>
        <r>
          <rPr>
            <b/>
            <sz val="9"/>
            <color indexed="81"/>
            <rFont val="Tahoma"/>
            <family val="2"/>
          </rPr>
          <t>Muito baixo:</t>
        </r>
        <r>
          <rPr>
            <sz val="9"/>
            <color indexed="81"/>
            <rFont val="Tahoma"/>
            <family val="2"/>
          </rPr>
          <t xml:space="preserve"> Desvio insignificante no cronograma.
</t>
        </r>
        <r>
          <rPr>
            <b/>
            <sz val="9"/>
            <color indexed="81"/>
            <rFont val="Tahoma"/>
            <family val="2"/>
          </rPr>
          <t xml:space="preserve">Baixo: </t>
        </r>
        <r>
          <rPr>
            <sz val="9"/>
            <color indexed="81"/>
            <rFont val="Tahoma"/>
            <family val="2"/>
          </rPr>
          <t xml:space="preserve">Desvio no cronograma &lt;5%.
</t>
        </r>
        <r>
          <rPr>
            <b/>
            <sz val="9"/>
            <color indexed="81"/>
            <rFont val="Tahoma"/>
            <family val="2"/>
          </rPr>
          <t xml:space="preserve">Médio: </t>
        </r>
        <r>
          <rPr>
            <sz val="9"/>
            <color indexed="81"/>
            <rFont val="Tahoma"/>
            <family val="2"/>
          </rPr>
          <t xml:space="preserve">Desvio no cronograma de 5 a 10%.
</t>
        </r>
        <r>
          <rPr>
            <b/>
            <sz val="9"/>
            <color indexed="81"/>
            <rFont val="Tahoma"/>
            <family val="2"/>
          </rPr>
          <t xml:space="preserve">Alto: </t>
        </r>
        <r>
          <rPr>
            <sz val="9"/>
            <color indexed="81"/>
            <rFont val="Tahoma"/>
            <family val="2"/>
          </rPr>
          <t>Desvio no cronograma de 10 a 20%.</t>
        </r>
      </text>
    </comment>
    <comment ref="Q4" authorId="0">
      <text>
        <r>
          <rPr>
            <b/>
            <sz val="9"/>
            <color indexed="81"/>
            <rFont val="Tahoma"/>
            <family val="2"/>
          </rPr>
          <t>Muito baixo:</t>
        </r>
        <r>
          <rPr>
            <sz val="9"/>
            <color indexed="81"/>
            <rFont val="Tahoma"/>
            <family val="2"/>
          </rPr>
          <t xml:space="preserve"> Redução de qualidade quase imperceptível.
</t>
        </r>
        <r>
          <rPr>
            <b/>
            <sz val="9"/>
            <color indexed="81"/>
            <rFont val="Tahoma"/>
            <family val="2"/>
          </rPr>
          <t xml:space="preserve">Baixo: </t>
        </r>
        <r>
          <rPr>
            <sz val="9"/>
            <color indexed="81"/>
            <rFont val="Tahoma"/>
            <family val="2"/>
          </rPr>
          <t xml:space="preserve">Aspectos ou componentes da(s) entrega(s) afetada(s) é/são secundários ou impacto é tolerável.
</t>
        </r>
        <r>
          <rPr>
            <b/>
            <sz val="9"/>
            <color indexed="81"/>
            <rFont val="Tahoma"/>
            <family val="2"/>
          </rPr>
          <t xml:space="preserve">Médio: </t>
        </r>
        <r>
          <rPr>
            <sz val="9"/>
            <color indexed="81"/>
            <rFont val="Tahoma"/>
            <family val="2"/>
          </rPr>
          <t xml:space="preserve">Redução da qualidade requer autorização formal do Dirigente do Projeto.
</t>
        </r>
        <r>
          <rPr>
            <b/>
            <sz val="9"/>
            <color indexed="81"/>
            <rFont val="Tahoma"/>
            <family val="2"/>
          </rPr>
          <t xml:space="preserve">Alto: </t>
        </r>
        <r>
          <rPr>
            <sz val="9"/>
            <color indexed="81"/>
            <rFont val="Tahoma"/>
            <family val="2"/>
          </rPr>
          <t>Redução da qualidade inaceitável para o Dirigente do Projeto.</t>
        </r>
      </text>
    </comment>
    <comment ref="S4" authorId="0">
      <text>
        <r>
          <rPr>
            <b/>
            <sz val="9"/>
            <color indexed="81"/>
            <rFont val="Tahoma"/>
            <family val="2"/>
          </rPr>
          <t>Muito baixo:</t>
        </r>
        <r>
          <rPr>
            <sz val="9"/>
            <color indexed="81"/>
            <rFont val="Tahoma"/>
            <family val="2"/>
          </rPr>
          <t xml:space="preserve"> Aumento insignificante no custo estimado.
</t>
        </r>
        <r>
          <rPr>
            <b/>
            <sz val="9"/>
            <color indexed="81"/>
            <rFont val="Tahoma"/>
            <family val="2"/>
          </rPr>
          <t xml:space="preserve">Baixo: </t>
        </r>
        <r>
          <rPr>
            <sz val="9"/>
            <color indexed="81"/>
            <rFont val="Tahoma"/>
            <family val="2"/>
          </rPr>
          <t xml:space="preserve">&lt; 5% de aumento no custo estimado.
</t>
        </r>
        <r>
          <rPr>
            <b/>
            <sz val="9"/>
            <color indexed="81"/>
            <rFont val="Tahoma"/>
            <family val="2"/>
          </rPr>
          <t xml:space="preserve">Médio: </t>
        </r>
        <r>
          <rPr>
            <sz val="9"/>
            <color indexed="81"/>
            <rFont val="Tahoma"/>
            <family val="2"/>
          </rPr>
          <t>Entre</t>
        </r>
        <r>
          <rPr>
            <b/>
            <sz val="9"/>
            <color indexed="81"/>
            <rFont val="Tahoma"/>
            <family val="2"/>
          </rPr>
          <t xml:space="preserve"> </t>
        </r>
        <r>
          <rPr>
            <sz val="9"/>
            <color indexed="81"/>
            <rFont val="Tahoma"/>
            <family val="2"/>
          </rPr>
          <t xml:space="preserve">5 e 10% de aumento no custo estimado.
</t>
        </r>
        <r>
          <rPr>
            <b/>
            <sz val="9"/>
            <color indexed="81"/>
            <rFont val="Tahoma"/>
            <family val="2"/>
          </rPr>
          <t xml:space="preserve">Alto: </t>
        </r>
        <r>
          <rPr>
            <sz val="9"/>
            <color indexed="81"/>
            <rFont val="Tahoma"/>
            <family val="2"/>
          </rPr>
          <t>Entre 10 e 20% de aumento no custo estimado.</t>
        </r>
      </text>
    </comment>
  </commentList>
</comments>
</file>

<file path=xl/sharedStrings.xml><?xml version="1.0" encoding="utf-8"?>
<sst xmlns="http://schemas.openxmlformats.org/spreadsheetml/2006/main" count="499" uniqueCount="236">
  <si>
    <t>Qtd Total
de Trabalho Previsto
em horas
(Baseline Work)</t>
  </si>
  <si>
    <t>Dias sem trabalho previsto durante o projeto</t>
  </si>
  <si>
    <t>Data</t>
  </si>
  <si>
    <t xml:space="preserve">Feriados </t>
  </si>
  <si>
    <t>Tipo</t>
  </si>
  <si>
    <t>Independência</t>
  </si>
  <si>
    <t>nacional</t>
  </si>
  <si>
    <t>Padroeira</t>
  </si>
  <si>
    <t>Finados</t>
  </si>
  <si>
    <t>República</t>
  </si>
  <si>
    <t>Ano Novo</t>
  </si>
  <si>
    <t>Carnaval</t>
  </si>
  <si>
    <t>Sexta-Feira Santa</t>
  </si>
  <si>
    <t>Trabalhador</t>
  </si>
  <si>
    <t>Corpus Christi</t>
  </si>
  <si>
    <t>Natal</t>
  </si>
  <si>
    <t>ponto facultativo</t>
  </si>
  <si>
    <t>Quarta Cinzas</t>
  </si>
  <si>
    <t>Qtd Trabalho  Previsto até Data Status
(em horas)
COTA</t>
  </si>
  <si>
    <t>Servidor</t>
  </si>
  <si>
    <t>Tiradentes</t>
  </si>
  <si>
    <t>Projeto:</t>
  </si>
  <si>
    <t>RELATÓRIO DE STATUS DE PROJETO</t>
  </si>
  <si>
    <t>Mostrador</t>
  </si>
  <si>
    <t>Muito Abaixo Previsto</t>
  </si>
  <si>
    <t>Abaixo Previsto</t>
  </si>
  <si>
    <t>Dentro Previsto</t>
  </si>
  <si>
    <t>Ponteiro</t>
  </si>
  <si>
    <t>Posição</t>
  </si>
  <si>
    <t>Coord</t>
  </si>
  <si>
    <t>Base</t>
  </si>
  <si>
    <t>X</t>
  </si>
  <si>
    <t>Y</t>
  </si>
  <si>
    <t>Ponta</t>
  </si>
  <si>
    <t>Fim
previsto</t>
  </si>
  <si>
    <t>DIVISOR PERFORMANCE</t>
  </si>
  <si>
    <t>Fim</t>
  </si>
  <si>
    <t>PONTEIRO</t>
  </si>
  <si>
    <t>Valor</t>
  </si>
  <si>
    <t>Tamanho</t>
  </si>
  <si>
    <t>Complemento</t>
  </si>
  <si>
    <t>SEÇÃO 1: VISÃO GERAL DO PROJETO</t>
  </si>
  <si>
    <t>Início previsto</t>
  </si>
  <si>
    <t>Gerente:</t>
  </si>
  <si>
    <t>% Previsto</t>
  </si>
  <si>
    <t>% Realizado</t>
  </si>
  <si>
    <t>Status</t>
  </si>
  <si>
    <t>Processo SEI:</t>
  </si>
  <si>
    <t>PREOCUPANTE</t>
  </si>
  <si>
    <t>ATENÇÃO</t>
  </si>
  <si>
    <t>ADEQUADO</t>
  </si>
  <si>
    <t>Farol</t>
  </si>
  <si>
    <t>% Realizado
tabelado</t>
  </si>
  <si>
    <t>% Realizado
% concluída</t>
  </si>
  <si>
    <t>% Previsto
%concluída</t>
  </si>
  <si>
    <t>% REALIZADO
(TABELADO)</t>
  </si>
  <si>
    <t>Farol (fórmula)</t>
  </si>
  <si>
    <t>% PREVISTO
(ATÉ DATA DE STATUS)
%CONCLUÌDO</t>
  </si>
  <si>
    <t>% REALIZADO
(ATÉ DATA DE STATUS)
%CONCLUÌDO</t>
  </si>
  <si>
    <t>% RESTANTE
A REALIZAR
%CONCLUÌDO</t>
  </si>
  <si>
    <t>% Realizado pelo tabelado</t>
  </si>
  <si>
    <t>SEÇÃO 2: STATUS DAS ENTREGAS</t>
  </si>
  <si>
    <t>Data Referência:</t>
  </si>
  <si>
    <t>Nº</t>
  </si>
  <si>
    <t>Status de Execução Física</t>
  </si>
  <si>
    <t>Descrição</t>
  </si>
  <si>
    <t>Resumo da execução</t>
  </si>
  <si>
    <t>LISTA DE CONTROLE DOS RISCOS</t>
  </si>
  <si>
    <t>PASSO 1 - IDENTIFICAÇÃO DO RISCO</t>
  </si>
  <si>
    <t>PASSO 2 - ANÁLISE QUALITATIVA</t>
  </si>
  <si>
    <t>PASSO 3 - STATUS E PLANO DE RESPOSTA AO RISCOS</t>
  </si>
  <si>
    <t>Descrição do risco</t>
  </si>
  <si>
    <t>Data de Identificação ou relato</t>
  </si>
  <si>
    <t>Probabilidade (chance)</t>
  </si>
  <si>
    <t>Impacto
(gravidade)</t>
  </si>
  <si>
    <t>Nível do Risco</t>
  </si>
  <si>
    <t>Resultado Probabilidade</t>
  </si>
  <si>
    <t>Resultado Impacto</t>
  </si>
  <si>
    <t>Impacto (por dimensão principal do projeto)</t>
  </si>
  <si>
    <t>Nível do risco (PxI)</t>
  </si>
  <si>
    <t>Resumo do Status (mensal)</t>
  </si>
  <si>
    <t>Tipo de
resposta definida</t>
  </si>
  <si>
    <t>Descrição da ação de resposta</t>
  </si>
  <si>
    <t>Unidades Responsáveis pela ação de resposta</t>
  </si>
  <si>
    <t>Escala</t>
  </si>
  <si>
    <t>ESCOPO</t>
  </si>
  <si>
    <t>PRAZO</t>
  </si>
  <si>
    <t>QUALIDADE</t>
  </si>
  <si>
    <t>CUSTO</t>
  </si>
  <si>
    <t>Total (I)</t>
  </si>
  <si>
    <t>Carta de Serviços ao Usuário do INPI revista e informações atualizadas sobre os serviços no Portal de Serviços do Governo Federal (gov.br)</t>
  </si>
  <si>
    <t>Diagnóstico dos serviços com cronograma para automação do fluxo de pagamento de retribuições dos serviços</t>
  </si>
  <si>
    <t>Plano de monitoramento e campanha de divulgação do projeto de transformação digital implementados</t>
  </si>
  <si>
    <t>Integração dos sistemas de peticionamento eletrônico do INPI ao Login Único (Acesso Br) da Plataforma de Cidadania Digital finalizada</t>
  </si>
  <si>
    <t>Módulo e-Chip integrado ao Sistema de Peticionamento Eletrônico para os serviços de topografias de circuitos integrados</t>
  </si>
  <si>
    <t>Proposta finalizada de simplificação do acesso e atendimento dos serviços de marcas e patentes, de facilitação da consulta processual (BuscaWeb) e de redesenho do Portal do INPI, com foco na experiência do usuário e segundo as diretrizes do Decreto nº 9.756, de 11 de abril de 2019 (insumos da pesquisa com usuários)</t>
  </si>
  <si>
    <t>Proposta de redesenho do Portal do INPI implementada, promovendo a simplificação do acesso e atendimento dos serviços de marcas e patentes, e a facilitação da consulta processual (BuscaWeb)</t>
  </si>
  <si>
    <t>Módulo de Avaliação Pós-Consumo do Serviço (web, SMS e outros canais) integrado aos sistemas de peticionamento eletrônico do INPI</t>
  </si>
  <si>
    <t>Objeto, meio de solicitação e requisitos do agendamento eletrônico de atendimento presencial definidos e solução implementada</t>
  </si>
  <si>
    <t>Guia de Atendimento do INPI publicado</t>
  </si>
  <si>
    <t>Notificação automática por SMS da movimentação processual relacionada aos serviços implementada</t>
  </si>
  <si>
    <t>Plano de Dados Abertos do INPI para o biênio 2019-2020 publicados e novos conjuntos de dados públicos institucionais abertos</t>
  </si>
  <si>
    <t>Análise da viabilidade da integração dos sistemas do INPI com bases de dados da administração pública federal por meio da plataforma ConectaGov concluída</t>
  </si>
  <si>
    <t>Análise da viabilidade da expansão dos recursos de armazenamento de dados em nuvem concluída</t>
  </si>
  <si>
    <t>Fluxo de pagamento de retribuições dos serviços revisto com a implementação de meios digitais de pagamento de retribuições (Gov Pay)</t>
  </si>
  <si>
    <t>Aplicativo desenvolvido para facilitação do acesso a informações e comunicados institucionais</t>
  </si>
  <si>
    <t>Versão de publicação do Diário Oficial adotada para as publicações da Revista da Propriedade Industrial</t>
  </si>
  <si>
    <t>Conteúdo eletrônico específico para Instituições Científicas, Tecnológicas e de Inovação, e campos mercadológicos emergentes modelado e implementado</t>
  </si>
  <si>
    <t>Interação eletrônica informativa entre os serviços digitais do INPI e serviços públicos externos afins implementada</t>
  </si>
  <si>
    <t>Ferramenta de assistência virtual por chatbot para comunicação interativa dos serviços implementada</t>
  </si>
  <si>
    <t>Sistemas do INPI integrados à plataforma ConectaGov</t>
  </si>
  <si>
    <t>Recursos de armazenamento de dados em nuvem expandidos</t>
  </si>
  <si>
    <t>Acesso a dados pessoais da base BuscaWeb protegidos</t>
  </si>
  <si>
    <t xml:space="preserve">Soluções tecnológicas de automação do fluxo de processos de patentes desenvolvidas e implementadas </t>
  </si>
  <si>
    <t xml:space="preserve">1. Em 30/08/19, foi disponibilizada, no Portal do INPI, a Carta de Serviços ao Usuário - 3ª Edição - http://www.inpi.gov.br/noticias/inpi-divulga-versao-atualizada-da-carta-de-servicos-ao-usuario/view
2. Cabe ao FTTD verificar, junto à SGD, se eventuais mudanças na descrição dos serviços, implementadas durante a revisão da Carta, implicam na necessidade de alterar a desrição dos mesmos em "gov.br", o que faz parte da entrega.
3. A entrega é considerada como entregue, mas, eventualmente, podem ser necessários pequenos ajustes na descrição dos serviços em "gov.br".
</t>
  </si>
  <si>
    <t>1. Os 49 serviços prestados pelo INPI serão diagnosticados por meio de questionário específico, desenvolvido pela Secretaria de Governo Digital - SGD, e nomeado como "Diagnóstico de Serviços Públicos Federais - v2.3". 
2. O Diagnóstico será remodelado e a nova versão, com um número menor de questões, será disponibilizada, de acordo com a expectativa da SGD, entre 04/09/19 e 05/09/19. 
3. Responderemos a nova versão do questionário, que terá por volta de 20 questões, individualmente, sendo um questionário para cada serviço. Novo prazo para atendimento: 10/09/19.</t>
  </si>
  <si>
    <t>1. A FTTD, em 28/09/19, apresentou o Plano PI Digital aos servidores e colaboradores da casa, o que representou o início da campanha de divulgação do projeto de transformação digital. 
2. Para cada entrega, está prevista uma ação de divulgação interna. 
3. Da mesma forma, a FTTD divulgou à casa, no mesma data, o endereço por meio do qual é possível monitorar o plano: https://pi-digital.github.io/apresentacao/</t>
  </si>
  <si>
    <t>1. A FTTD entende, ainda que tenha iniciado discussões pontuais a respeito da entrega, que este objeto, diante de outras entregas priortárias, deve ser tratado ao longo da execução do Plano PI Digital. 
2. Quando da próxima atualização do Status Report, será estimada a data em que as atividades necessárias à implementação da entrega serão iniciadas.</t>
  </si>
  <si>
    <t>1. Testes referentes ao redesenho do Portal ocorrem por meio do endereço http://172.19.0.215:8081/Portal/login
2. A FTTD entende, ainda que esteja realizando testes referentes ao redesenho do Portal (o que representa uma parcela da entrega), e, mesmo tendo iniciado discussões pontuais a respeito da entrega, que este objeto, diante de outras entregas priortárias, deve ser tratado ao longo da execução do Plano PI Digital. 
3. Quando da próxima atualização do Status Report, será estimada a data em que as atividades necessárias à implementação da entrega serão iniciadas.</t>
  </si>
  <si>
    <t>1. Testes referentes ao redesenho do Portal ocorrem por meio do endereço http://172.19.0.215:8081/Portal/login
2. Estão previstas reuniões semanais,  cuja pauta trata do redeseho do Portal do INPI. A primeira, possivelmente, será realizada em 10/09.
3. Em 04/09/19, demos início à elaboração de minuta da página principal do portal, o que perpassa pela sugestão de desenho e conteúdo da página. Esperamos ter uma proposta final, ainda que não implementada, em 13/09/19.
4. A partir do redesenho da página principal, será dado início ao redesenho do Portal como um todo.</t>
  </si>
  <si>
    <t>1. Com o intuito de fomentar a atuação integrada e sistêmica da Administração Pública Federal, a SGD planeja a realização de contratação centralizada, cujo objeto consiste, basicamente, na disponibilização de acesso a dados do governo através de consultas em tempo real. 
2. Nesse sentido, diante da necessidade de dimensionar o objeto, foram solicitadas informações ao INPI, que serão prestadas a partir de planilha específica (Levantamento SGD - Necessidade de acesso a dados), a ser encaminhada à SGD até o dia 18/09/2019.</t>
  </si>
  <si>
    <t>1. Durante o mês de agosto, fluxogramas de processos atinentes à entrega foram disponibilizados por SEARC e CQUAL; A partir da documentação disponibilizada, será possível re</t>
  </si>
  <si>
    <t>1. A SGD disponibilizou o contato de um servidor da Imprensa Nacional, com quem a FTTD, ainda no mês de setembro, fará contato com vistas à obtenção de informações necessárias à implementação do objeto da entrega. A partir dos contatos iniciais, o INPI terá ideia do que será necessário para disponibilizar a RPI em formato semelhante ao do D.O.U., ainda que o prazo para implementação seja longo.</t>
  </si>
  <si>
    <t>CONCLUÍDO</t>
  </si>
  <si>
    <t>Transformação Digital do INPI - PI Digital</t>
  </si>
  <si>
    <t>Davison Rego Menezes - OUVIDORIA/PRESIDÊNCIA</t>
  </si>
  <si>
    <t>52402.002342/2019-53</t>
  </si>
  <si>
    <t>A Força-Tarefa de Transformação Digital do INPI tem se reunido semanalmente desde a sua
instituição para a definição das entregas prioritárias, distribuição de tarefas, coordenação da
estratégica de comunicação do progresso do Plano PI Digital e acompanhamento da sua
execução.
Foram alcançadas as primeiras entregas, consistentes na atualização do Portal de Serviços
do Governo Federal e na publicação da nova Carta de Serviços ao Usuário.
Quanto ao diagnóstico dos serviços para automação do fluxo de pagamento de retribuições
dos serviços, já foram levantados os dados correspondentes às famílias de serviços de
patentes, programas de computador e topografias de circuitos integrados, além das
informações apresentadas pela Coordenação de Comunicação Social e da Coordenação-
Geral da Qualidade.
Aguarda-se a disponibilização de novo formulário eletrônico, com a redução do questionário,
para a conclusão da respectiva entrega.</t>
  </si>
  <si>
    <t>Nº Entrega impactada</t>
  </si>
  <si>
    <t>1.1</t>
  </si>
  <si>
    <t>Instabilidade da plataforma de edição e atualização do Portal de Serviços do Governo Federal</t>
  </si>
  <si>
    <t>Média</t>
  </si>
  <si>
    <t>Alto</t>
  </si>
  <si>
    <t>1.2</t>
  </si>
  <si>
    <t>Insuficiência do número de Analistas de Tecnologia da Informação da SGD alocados para a sua execução</t>
  </si>
  <si>
    <t>Instabilidade da plataforma do Login Único</t>
  </si>
  <si>
    <t>Descontinuidade da operacionalização integrada entre os sistemas do INPI e a plataforma do Login Único devido a falhas de planejamento de transferência de conhecimento, garantia e suporte</t>
  </si>
  <si>
    <t>Baixa</t>
  </si>
  <si>
    <t>Médio</t>
  </si>
  <si>
    <t>1.2
1.4
4.1
4.2
4.4
4.9</t>
  </si>
  <si>
    <t>Insuficiência do número de Analistas de Negócio da CGTI para suporte à atuação dos Analistas de Tecnologia da Informação da SGD</t>
  </si>
  <si>
    <t>1.3</t>
  </si>
  <si>
    <t>Atraso na disponibilização do formulário eletrônico de diagnóstico e impacto da transformação digital</t>
  </si>
  <si>
    <t>Instabilidade da plataforma de acesso e preenchimento do formulário eletrônico de diagnóstico e impacto da transformação digital</t>
  </si>
  <si>
    <t>1.4</t>
  </si>
  <si>
    <t>Instabilidade da plataforma de pagamento por meios digitais</t>
  </si>
  <si>
    <t>Divergências de linguagem e programação entre os sistemas do INPI e a plataforma de pagamento por meios digitais</t>
  </si>
  <si>
    <t>Descontinuidade da operacionalização integrada entre os sistemas do INPI e a plataforma de pagamento por meios digitais devido a falhas de planejamento de transferência de conhecimento, garantia e suporte</t>
  </si>
  <si>
    <t>Mudança do procedimento de conciliação de pagamentos para modelo não suportado pelo Sistema PAG</t>
  </si>
  <si>
    <t>1.4
4.1
4.4
5.2
5.3</t>
  </si>
  <si>
    <t>Atraso na conclusão da entrega devido à complexidade da iniciativa para o número de Analistas de Tecnologia da Informação da SGD alocados para a sua execução</t>
  </si>
  <si>
    <t>1.5</t>
  </si>
  <si>
    <t>Atraso na conclusão da entrega devido à complexidade da iniciativa devido ao ineditismo do concurso de startups e de hackathon no âmbito institucional</t>
  </si>
  <si>
    <t>Vulnerabilidade dos sistemas do INPI durante o acesso dos desenvolvedores participantes do concurso de startups ou do hackathon</t>
  </si>
  <si>
    <t>Divergências de linguagem e programação entre os sistemas do INPI e a plataforma do aplicativo</t>
  </si>
  <si>
    <t>Descontinuidade da operacionalização integrada entre os sistemas do INPI e a plataforma do aplicativo devido a falhas de planejamento de transferência de conhecimento, garantia e suporte</t>
  </si>
  <si>
    <t>2.1</t>
  </si>
  <si>
    <t>Atraso na aprovação da tabela de retribuições dos serviços do INPI pelo Ministério da Economia</t>
  </si>
  <si>
    <t>Complexidade da contratação dos sistemas de tecnologia da informação recomendados e especificados</t>
  </si>
  <si>
    <t>Insuficiência dos recursos financeiros para aquisição ou desenvolvimento dos sistemas de tecnologia da informação</t>
  </si>
  <si>
    <t>Descontinuidade da operacionalização integrada entre os sistemas do INPI e os novos sistemas de tecnologia da informação devido a falhas de planejamento de transferência de conhecimento, garantia e suporte</t>
  </si>
  <si>
    <t>3.2
3.3
5.6</t>
  </si>
  <si>
    <t>Produção de paginações e conteúdos eletrônicos destoantes da identidade digital do INPI</t>
  </si>
  <si>
    <t>Baixo</t>
  </si>
  <si>
    <t>3.2
5.6</t>
  </si>
  <si>
    <t>Complexidade da iniciativa devido a divergências de linguagem e programação entre os sistemas do INPI e aplicações mais modernas</t>
  </si>
  <si>
    <t>4.1</t>
  </si>
  <si>
    <t>Instabilidade da plataforma de avaliação pós-consumo</t>
  </si>
  <si>
    <t>Divergências de linguagem e programação entre os sistemas do INPI e a plataforma de avaliação pós-consumo</t>
  </si>
  <si>
    <t>Descontinuidade da operacionalização integrada entre os sistemas do INPI e a plataforma de avaliação pós-consumo devido a falhas de planejamento de transferência de conhecimento, garantia e suporte</t>
  </si>
  <si>
    <t>4.2</t>
  </si>
  <si>
    <t>Instabilidade da plataforma de solicitação de agendamento eletrônico</t>
  </si>
  <si>
    <t>Descontinuidade da operacionalização integrada entre os sistemas do INPI e a plataforma de solicitação de agendamento eletrônico devido a falhas de planejamento de transferência de conhecimento, garantia e suporte</t>
  </si>
  <si>
    <t>4.4</t>
  </si>
  <si>
    <t>Instabilidade da plataforma de notificação automática</t>
  </si>
  <si>
    <t>Divergências de linguagem e programação entre os sistemas do INPI e a plataforma de notificação automática</t>
  </si>
  <si>
    <t>Descontinuidade da operacionalização integrada entre os sistemas do INPI e a plataforma de notificação automática devido a falhas de planejamento de transferência de conhecimento, garantia e suporte</t>
  </si>
  <si>
    <t>4.5
4.6
5.4
5.6</t>
  </si>
  <si>
    <t>Insuficiência do número de Analistas de Negócio da CGTI para suporte à atuação da fábrica de software contratada pelo INPI</t>
  </si>
  <si>
    <t>4.6</t>
  </si>
  <si>
    <t>Impossibilidade da aplicação da solução de publicação desenvolvida pela Imprensa Nacional à Revista da Propriedade Industrial</t>
  </si>
  <si>
    <t>Divergências de linguagem e programação entre os sistemas do INPI e a solução de publicação desenvolvida pela Imprensa Nacional</t>
  </si>
  <si>
    <t>4.9</t>
  </si>
  <si>
    <t>Instabilidade da plataforma de assistência virtual por chatbot</t>
  </si>
  <si>
    <t>Descontinuidade da operacionalização integrada entre os sistemas do INPI e a plataforma de assistência virtual por chatbot devido a falhas de planejamento de transferência de conhecimento, garantia e suporte</t>
  </si>
  <si>
    <t>5.2
5.3</t>
  </si>
  <si>
    <t>Instabilidade da plataforma ConectaGov</t>
  </si>
  <si>
    <t>Divergências de linguagem e programação entre os sistemas do INPI e a plataforma ConectaGov</t>
  </si>
  <si>
    <t>Descontinuidade da operacionalização integrada entre os sistemas do INPI e a plataforma ConectaGov devido a falhas de planejamento de transferência de conhecimento, garantia e suporte</t>
  </si>
  <si>
    <t>5.4
5.5</t>
  </si>
  <si>
    <t>Instabilidade da plataforma de armazenamento dos dados em nuvem</t>
  </si>
  <si>
    <t>Descontinuidade da operacionalização integrada entre os sistemas do INPI e a plataforma de armazenamento dos dados em nuvem devido a falhas de planejamento de transferência de conhecimento, garantia e suporte</t>
  </si>
  <si>
    <t>#</t>
  </si>
  <si>
    <t>Item</t>
  </si>
  <si>
    <t>VISÃO GERAL DO PROJETO</t>
  </si>
  <si>
    <t>AGOSTO 2019 (OCORRÊNCIAS DE MARÇO)</t>
  </si>
  <si>
    <t>SETEMBRO 2019 (OCORRÊNCIAS DE MAIO)</t>
  </si>
  <si>
    <t>5.1</t>
  </si>
  <si>
    <t>3.2</t>
  </si>
  <si>
    <t>3.3</t>
  </si>
  <si>
    <t>4.3</t>
  </si>
  <si>
    <t>4.5</t>
  </si>
  <si>
    <t>5.2</t>
  </si>
  <si>
    <t>5.4</t>
  </si>
  <si>
    <t>4.7</t>
  </si>
  <si>
    <t>4.8</t>
  </si>
  <si>
    <t>5.3</t>
  </si>
  <si>
    <t>5.5</t>
  </si>
  <si>
    <t>5.6</t>
  </si>
  <si>
    <t>3.1</t>
  </si>
  <si>
    <r>
      <rPr>
        <b/>
        <sz val="12"/>
        <color theme="1"/>
        <rFont val="Calibri"/>
        <family val="2"/>
        <scheme val="minor"/>
      </rPr>
      <t xml:space="preserve">1. </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 xml:space="preserve">2. </t>
    </r>
    <r>
      <rPr>
        <sz val="12"/>
        <color theme="1"/>
        <rFont val="Calibri"/>
        <family val="2"/>
        <scheme val="minor"/>
      </rPr>
      <t>Embora, recentemente, tenhamos recebido, através de processo seletivo, o servidor Alexandre Molica, lotado na CGTI, cabe observar que contávamos, inicialmente, com a alocação de um número maior de servidores/empregados públicos a serem movimentados nos termos da</t>
    </r>
    <r>
      <rPr>
        <b/>
        <sz val="12"/>
        <color theme="1"/>
        <rFont val="Calibri"/>
        <family val="2"/>
        <scheme val="minor"/>
      </rPr>
      <t xml:space="preserve"> Portaria MPDG nº 193/2018, </t>
    </r>
    <r>
      <rPr>
        <sz val="12"/>
        <color theme="1"/>
        <rFont val="Calibri"/>
        <family val="2"/>
        <scheme val="minor"/>
      </rPr>
      <t xml:space="preserve">o que possibilitaria o pleno desenvolvimento das atividades associadas à entrega. Tal observação consta nas versões anteriores do Status Report.  
</t>
    </r>
    <r>
      <rPr>
        <b/>
        <sz val="12"/>
        <color theme="1"/>
        <rFont val="Calibri"/>
        <family val="2"/>
        <scheme val="minor"/>
      </rPr>
      <t>3.</t>
    </r>
    <r>
      <rPr>
        <sz val="12"/>
        <color theme="1"/>
        <rFont val="Calibri"/>
        <family val="2"/>
        <scheme val="minor"/>
      </rPr>
      <t xml:space="preserve"> Tendo como referência o Status Report anterior, no que tange à entrega correspondente ao nº 5.4, não houve, no mês de março, atualizações relevantes.</t>
    </r>
  </si>
  <si>
    <t xml:space="preserve">1. Durante o mês de março, não houve incidência ou impacto desse risco específico. </t>
  </si>
  <si>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2. Embora, recentemente, tenhamos recebido, através de processo seletivo, o servidor Alexandre Molica, lotado na CGTI, cabe observar que contávamos, inicialmente, com a alocação de um número maior de servidores/empregados públicos a serem movimentados nos termos da </t>
    </r>
    <r>
      <rPr>
        <b/>
        <sz val="12"/>
        <color theme="1"/>
        <rFont val="Calibri"/>
        <family val="2"/>
        <scheme val="minor"/>
      </rPr>
      <t>Portaria MPDG nº 193/2018</t>
    </r>
    <r>
      <rPr>
        <sz val="12"/>
        <color theme="1"/>
        <rFont val="Calibri"/>
        <family val="2"/>
        <scheme val="minor"/>
      </rPr>
      <t xml:space="preserve">, o que possibilitaria o pleno desenvolvimento das atividades associadas à entrega. Tal observação consta nas versões anteriores do Status Report.
</t>
    </r>
    <r>
      <rPr>
        <b/>
        <sz val="12"/>
        <color theme="1"/>
        <rFont val="Calibri"/>
        <family val="2"/>
        <scheme val="minor"/>
      </rPr>
      <t>3.</t>
    </r>
    <r>
      <rPr>
        <sz val="12"/>
        <color theme="1"/>
        <rFont val="Calibri"/>
        <family val="2"/>
        <scheme val="minor"/>
      </rPr>
      <t xml:space="preserve"> Tratativas com a Secretaria de Governo Digital continuam sendo mantidas, com vistas à obtenção de apoio in loco para o desenvolvimento conjunto da integração.
</t>
    </r>
    <r>
      <rPr>
        <b/>
        <sz val="12"/>
        <color theme="1"/>
        <rFont val="Calibri"/>
        <family val="2"/>
        <scheme val="minor"/>
      </rPr>
      <t>4.</t>
    </r>
    <r>
      <rPr>
        <sz val="12"/>
        <color theme="1"/>
        <rFont val="Calibri"/>
        <family val="2"/>
        <scheme val="minor"/>
      </rPr>
      <t xml:space="preserve"> Tendo como referência o Status Report anterior, no que tange à entrega correspondente ao nº 4.1, não houve, no mês de março, atualizações relevantes.</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</si>
  <si>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 xml:space="preserve">2. </t>
    </r>
    <r>
      <rPr>
        <sz val="12"/>
        <color theme="1"/>
        <rFont val="Calibri"/>
        <family val="2"/>
        <scheme val="minor"/>
      </rPr>
      <t xml:space="preserve">Embora, recentemente, tenhamos recebido, através de processo seletivo, o servidor Alexandre Molica, lotado na CGTI, cabe observar que contávamos, inicialmente, com a alocação de um número maior de servidores/empregados públicos a serem movimentados nos termos da </t>
    </r>
    <r>
      <rPr>
        <b/>
        <sz val="12"/>
        <color theme="1"/>
        <rFont val="Calibri"/>
        <family val="2"/>
        <scheme val="minor"/>
      </rPr>
      <t xml:space="preserve">Portaria MPDG nº 193/2018, </t>
    </r>
    <r>
      <rPr>
        <sz val="12"/>
        <color theme="1"/>
        <rFont val="Calibri"/>
        <family val="2"/>
        <scheme val="minor"/>
      </rPr>
      <t xml:space="preserve">o que possibilitaria o pleno desenvolvimento das atividades associadas à entrega. Tal observação consta nas versões anteriores do Status Report.  </t>
    </r>
    <r>
      <rPr>
        <b/>
        <sz val="12"/>
        <color theme="1"/>
        <rFont val="Calibri"/>
        <family val="2"/>
        <scheme val="minor"/>
      </rPr>
      <t xml:space="preserve">
3. </t>
    </r>
    <r>
      <rPr>
        <sz val="12"/>
        <color theme="1"/>
        <rFont val="Calibri"/>
        <family val="2"/>
        <scheme val="minor"/>
      </rPr>
      <t>Tendo como referência o Status Report anterior, no que tange à entrega correspondente ao nº 4.9, não houve, no mês de março, atualizações relevantes.</t>
    </r>
  </si>
  <si>
    <r>
      <t xml:space="preserve">Além do detalhado nas versões anteriores do Status Report, durante o mês março, através de reuniões e outras tratativas, foram tratados diversos temas relacionados às entregas descritas na </t>
    </r>
    <r>
      <rPr>
        <b/>
        <sz val="12"/>
        <color theme="1"/>
        <rFont val="Calibri"/>
        <family val="2"/>
        <scheme val="minor"/>
      </rPr>
      <t>Seção 2 do Status Report</t>
    </r>
    <r>
      <rPr>
        <sz val="12"/>
        <color theme="1"/>
        <rFont val="Calibri"/>
        <family val="2"/>
        <scheme val="minor"/>
      </rPr>
      <t xml:space="preserve">.
Cabe observar, inicialmente, que as datas das entregas destacadas em azul, foram postergadas em 56 dias, conforme alinhamento entre o gerente do projeto e a Administração.
Conforme relatado no status report anterior, o Portal do INPI será hospedado no Portal Único do Governo Federal ("Gov.Br"), instituído pelo Decreto nº 9.756, de 11 de abril de 2019, acessível através do endereço https://www.gov.br/. Durante o mês de março, além de outras ações, tratou-se dos procedimentos de migração dos dados, páginas e arquivos do portal atual, em direção ao diretório que hospedará o novo portal, o que deve ser concluído na primeira quinzena de abril.
Discutiu-se, ainda, sobre o desenvolvimento de aplicativo que se destina aos usuários dos serviços do INPI, o que envolveu debates a respeito de seus recursos. É esperado que, em breve, tenhamos o resultado das pesquisas, que contarão com a participação de usuários e agentes do ecossistema de PI, além da definição do escopo do projeto, o que inclui o rol de recursos do aplicativo.
No que tange à integração da plataforma de pagamentos PagTesouro aos serviços prestados pelo INPI, dentre outras ações, definiu-se o cronograma de implementação do recurso, conforme descrito nas observações da entrega # 1,4.
</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</si>
  <si>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2.</t>
    </r>
    <r>
      <rPr>
        <sz val="12"/>
        <color theme="1"/>
        <rFont val="Calibri"/>
        <family val="2"/>
        <scheme val="minor"/>
      </rPr>
      <t xml:space="preserve"> </t>
    </r>
    <r>
      <rPr>
        <b/>
        <sz val="12"/>
        <color theme="1"/>
        <rFont val="Calibri"/>
        <family val="2"/>
        <scheme val="minor"/>
      </rPr>
      <t>Embora consideremos a entrega como concluída</t>
    </r>
    <r>
      <rPr>
        <sz val="12"/>
        <color theme="1"/>
        <rFont val="Calibri"/>
        <family val="2"/>
        <scheme val="minor"/>
      </rPr>
      <t>, conforme observado nos Status Report anteriores, a Carta de Serviços ao Usuário encontra-se em revisão. As sugestões de revisão estão sendo reunidas e analisadas, o que possibilitará a entrega da quarta versão, a ser entregue em data mais avançada.</t>
    </r>
  </si>
  <si>
    <r>
      <rPr>
        <b/>
        <sz val="12"/>
        <color theme="1"/>
        <rFont val="Calibri"/>
        <family val="2"/>
        <scheme val="minor"/>
      </rPr>
      <t>1.</t>
    </r>
    <r>
      <rPr>
        <sz val="12"/>
        <color theme="1"/>
        <rFont val="Calibri"/>
        <family val="2"/>
        <scheme val="minor"/>
      </rPr>
      <t xml:space="preserve"> As informações necessárias para o diagnóstico dos serviços foram prestadas pelo INPI à SGD no início do mês de outubro.
</t>
    </r>
    <r>
      <rPr>
        <b/>
        <sz val="12"/>
        <color theme="1"/>
        <rFont val="Calibri"/>
        <family val="2"/>
        <scheme val="minor"/>
      </rPr>
      <t>2. Consideramos a entrega, no que tange à participação da FTTD, como concluída.</t>
    </r>
  </si>
  <si>
    <r>
      <rPr>
        <b/>
        <sz val="12"/>
        <color theme="1"/>
        <rFont val="Calibri"/>
        <family val="2"/>
        <scheme val="minor"/>
      </rPr>
      <t>1.</t>
    </r>
    <r>
      <rPr>
        <sz val="12"/>
        <color theme="1"/>
        <rFont val="Calibri"/>
        <family val="2"/>
        <scheme val="minor"/>
      </rPr>
      <t xml:space="preserve"> A FTTD, em 28/09/19, apresentou o Plano PI Digital aos servidores e colaboradores da casa, o que representou o início da campanha de divulgação do projeto de transformação digital.
</t>
    </r>
    <r>
      <rPr>
        <b/>
        <sz val="12"/>
        <color theme="1"/>
        <rFont val="Calibri"/>
        <family val="2"/>
        <scheme val="minor"/>
      </rPr>
      <t>2.</t>
    </r>
    <r>
      <rPr>
        <sz val="12"/>
        <color theme="1"/>
        <rFont val="Calibri"/>
        <family val="2"/>
        <scheme val="minor"/>
      </rPr>
      <t xml:space="preserve"> Para cada entrega, está prevista uma ação de divulgação interna.
</t>
    </r>
    <r>
      <rPr>
        <b/>
        <sz val="12"/>
        <color theme="1"/>
        <rFont val="Calibri"/>
        <family val="2"/>
        <scheme val="minor"/>
      </rPr>
      <t>3.</t>
    </r>
    <r>
      <rPr>
        <sz val="12"/>
        <color theme="1"/>
        <rFont val="Calibri"/>
        <family val="2"/>
        <scheme val="minor"/>
      </rPr>
      <t xml:space="preserve"> Da mesma forma, a FTTD divulgou à casa, na mesma data, o endereço por meio do qual é possível monitorar o plano:https://pi-digital.github.io/apresentacao/.
</t>
    </r>
    <r>
      <rPr>
        <b/>
        <sz val="12"/>
        <color theme="1"/>
        <rFont val="Calibri"/>
        <family val="2"/>
        <scheme val="minor"/>
      </rPr>
      <t>4. Embora a entrega seja considerada como concluída em 28/09/2019, são realizadas atualizações mensais do painel de monitoramento.</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</si>
  <si>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2.</t>
    </r>
    <r>
      <rPr>
        <sz val="12"/>
        <color theme="1"/>
        <rFont val="Calibri"/>
        <family val="2"/>
        <scheme val="minor"/>
      </rPr>
      <t xml:space="preserve"> Tratativas com a Secretaria de Governo Digital continuam sendo mantidas, com vistas à obtenção de apoio in loco para o desenvolvimento conjunto da integração.</t>
    </r>
    <r>
      <rPr>
        <b/>
        <sz val="12"/>
        <color theme="1"/>
        <rFont val="Calibri"/>
        <family val="2"/>
        <scheme val="minor"/>
      </rPr>
      <t xml:space="preserve">
3.</t>
    </r>
    <r>
      <rPr>
        <sz val="12"/>
        <color theme="1"/>
        <rFont val="Calibri"/>
        <family val="2"/>
        <scheme val="minor"/>
      </rPr>
      <t xml:space="preserve"> No que tange à entrega correspondente ao nº 1.2, não houve, no mês de março, atualizações relevantes.</t>
    </r>
  </si>
  <si>
    <r>
      <rPr>
        <b/>
        <sz val="12"/>
        <color theme="1"/>
        <rFont val="Calibri"/>
        <family val="2"/>
        <scheme val="minor"/>
      </rPr>
      <t xml:space="preserve">1. </t>
    </r>
    <r>
      <rPr>
        <sz val="12"/>
        <color theme="1"/>
        <rFont val="Calibri"/>
        <family val="2"/>
        <scheme val="minor"/>
      </rPr>
      <t xml:space="preserve">Conforme notícia veiculada no Portal do INPI (http://www.inpi.gov.br/noticias/inpi-lanca-sistema-online-para-pedidos-de-topografia-de-circuito-integrado/view), o módulo e-Chip entrou em operação na data de 2 de outubro (07/10/2019).
</t>
    </r>
    <r>
      <rPr>
        <b/>
        <sz val="12"/>
        <color theme="1"/>
        <rFont val="Calibri"/>
        <family val="2"/>
        <scheme val="minor"/>
      </rPr>
      <t>2. A entrega foi considerada como concluída em 07/10/2019, não sendo previstas atualizações mensais.</t>
    </r>
  </si>
  <si>
    <r>
      <rPr>
        <b/>
        <sz val="12"/>
        <color theme="1"/>
        <rFont val="Calibri"/>
        <family val="2"/>
        <scheme val="minor"/>
      </rPr>
      <t xml:space="preserve">1.  </t>
    </r>
    <r>
      <rPr>
        <sz val="12"/>
        <color theme="1"/>
        <rFont val="Calibri"/>
        <family val="2"/>
        <scheme val="minor"/>
      </rPr>
      <t xml:space="preserve">Para melhor interpretação do resumo, devem ser consideradas as informações do Status Report anterior.
</t>
    </r>
    <r>
      <rPr>
        <b/>
        <sz val="12"/>
        <color theme="1"/>
        <rFont val="Calibri"/>
        <family val="2"/>
        <scheme val="minor"/>
      </rPr>
      <t>2.</t>
    </r>
    <r>
      <rPr>
        <sz val="12"/>
        <color theme="1"/>
        <rFont val="Calibri"/>
        <family val="2"/>
        <scheme val="minor"/>
      </rPr>
      <t xml:space="preserve"> Durante o mês de março, além de todas as ações e tratativas decritas ao longo do Status Report, que incidem diretamente nessa entrega específica, deu-se continuidade as ações e trativas que se iniciaram no mês de fevereiro, conforme Status Report anterior.
</t>
    </r>
    <r>
      <rPr>
        <b/>
        <sz val="12"/>
        <color theme="1"/>
        <rFont val="Calibri"/>
        <family val="2"/>
        <scheme val="minor"/>
      </rPr>
      <t>3.</t>
    </r>
    <r>
      <rPr>
        <sz val="12"/>
        <color theme="1"/>
        <rFont val="Calibri"/>
        <family val="2"/>
        <scheme val="minor"/>
      </rPr>
      <t xml:space="preserve"> Destacam-se, entre as ações, a migração dos dados, páginas e arquivos do portal atual, em direção ao diretório que hospedará o novo portal, o que deve ser concluído na primeira quinzena de abril.
</t>
    </r>
    <r>
      <rPr>
        <b/>
        <sz val="12"/>
        <color theme="1"/>
        <rFont val="Calibri"/>
        <family val="2"/>
        <scheme val="minor"/>
      </rPr>
      <t>4.</t>
    </r>
    <r>
      <rPr>
        <sz val="12"/>
        <color theme="1"/>
        <rFont val="Calibri"/>
        <family val="2"/>
        <scheme val="minor"/>
      </rPr>
      <t xml:space="preserve"> Em razão do grande número de atualizações contidas nesse Status Report, optamos por resumir as observações desta entrega, visto que as demais informações contidas ao longo do report, incidem diretamente nessa entrega específica.</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</si>
  <si>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Cabe observar, ainda, que a observação é igual à da entrega anterior, diante da relação entre as duas entregas.
</t>
    </r>
    <r>
      <rPr>
        <b/>
        <sz val="12"/>
        <color theme="1"/>
        <rFont val="Calibri"/>
        <family val="2"/>
        <scheme val="minor"/>
      </rPr>
      <t xml:space="preserve">2. </t>
    </r>
    <r>
      <rPr>
        <sz val="12"/>
        <color theme="1"/>
        <rFont val="Calibri"/>
        <family val="2"/>
        <scheme val="minor"/>
      </rPr>
      <t>Durante o mês de março, além de todas as ações e tratativas decritas ao longo do Status Report, que incidem diretamente nessa entrega específica, deu-se continuidade as ações e trativas que se iniciaram no mês de fevereiro, conforme Status Report anterior.</t>
    </r>
    <r>
      <rPr>
        <b/>
        <sz val="12"/>
        <color theme="1"/>
        <rFont val="Calibri"/>
        <family val="2"/>
        <scheme val="minor"/>
      </rPr>
      <t xml:space="preserve">
3. </t>
    </r>
    <r>
      <rPr>
        <sz val="12"/>
        <color theme="1"/>
        <rFont val="Calibri"/>
        <family val="2"/>
        <scheme val="minor"/>
      </rPr>
      <t>Destacam-se, entre as ações, a migração dos dados, páginas e arquivos do portal atual, em direção ao diretório que hospedará o novo portal, o que deve ser concluído na primeira quinzena de abril.</t>
    </r>
    <r>
      <rPr>
        <b/>
        <sz val="12"/>
        <color theme="1"/>
        <rFont val="Calibri"/>
        <family val="2"/>
        <scheme val="minor"/>
      </rPr>
      <t xml:space="preserve">
4. </t>
    </r>
    <r>
      <rPr>
        <sz val="12"/>
        <color theme="1"/>
        <rFont val="Calibri"/>
        <family val="2"/>
        <scheme val="minor"/>
      </rPr>
      <t>Em razão do grande número de atualizações contidas nesse Status Report, optamos por resumir as observações desta entrega, visto que as demais informações contidas ao longo do report, incidem diretamente nessa entrega específica.</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</si>
  <si>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2.</t>
    </r>
    <r>
      <rPr>
        <sz val="12"/>
        <color theme="1"/>
        <rFont val="Calibri"/>
        <family val="2"/>
        <scheme val="minor"/>
      </rPr>
      <t xml:space="preserve">  Durante o mês de março, foram realizadas reuniões, com vistas ao alinhamento das ações necessárias à viabilização da integração do sistema de comunicação unificada, recentemente adquirido pelo Instituto, à dinâmica de atendimento aos usuários dos serviços. 
</t>
    </r>
    <r>
      <rPr>
        <b/>
        <sz val="12"/>
        <color theme="1"/>
        <rFont val="Calibri"/>
        <family val="2"/>
        <scheme val="minor"/>
      </rPr>
      <t>3.</t>
    </r>
    <r>
      <rPr>
        <sz val="12"/>
        <color theme="1"/>
        <rFont val="Calibri"/>
        <family val="2"/>
        <scheme val="minor"/>
      </rPr>
      <t xml:space="preserve"> Com o apoio de servidores da CENGE, SETEL e CGTI, discutiu-se sobre as possibilidades de utilização do sistema de comunicação para o atendimento remoto dos usuários dos serviços prestados pelo INPI.
</t>
    </r>
    <r>
      <rPr>
        <b/>
        <sz val="12"/>
        <color theme="1"/>
        <rFont val="Calibri"/>
        <family val="2"/>
        <scheme val="minor"/>
      </rPr>
      <t>4.</t>
    </r>
    <r>
      <rPr>
        <sz val="12"/>
        <color theme="1"/>
        <rFont val="Calibri"/>
        <family val="2"/>
        <scheme val="minor"/>
      </rPr>
      <t xml:space="preserve"> O assunto, dessa forma, será desenvolvido ao longo dos próximos meses, sendo possível que tenhamos atraso na implementação do sistema, visto que a entrega, instalação e configuração dos equipamentos que o compõem foi diretamente impactada pelas consequências da pandemia de COVID-19.</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</si>
  <si>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2.</t>
    </r>
    <r>
      <rPr>
        <sz val="12"/>
        <color theme="1"/>
        <rFont val="Calibri"/>
        <family val="2"/>
        <scheme val="minor"/>
      </rPr>
      <t xml:space="preserve"> Tendo como referência o Status Report anterior, no que tange à entrega correspondente ao nº 4.3, não houve, no mês de março, atualizações relevantes.</t>
    </r>
  </si>
  <si>
    <r>
      <rPr>
        <b/>
        <sz val="12"/>
        <color theme="1"/>
        <rFont val="Calibri"/>
        <family val="2"/>
        <scheme val="minor"/>
      </rPr>
      <t xml:space="preserve">1. </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 xml:space="preserve">2. </t>
    </r>
    <r>
      <rPr>
        <sz val="12"/>
        <color theme="1"/>
        <rFont val="Calibri"/>
        <family val="2"/>
        <scheme val="minor"/>
      </rPr>
      <t xml:space="preserve">Tratativas com a Secretaria de Governo Digital continuam sendo mantidas, com vistas à obtenção de apoio in loco para o desenvolvimento conjunto da integração.
</t>
    </r>
    <r>
      <rPr>
        <b/>
        <sz val="12"/>
        <color theme="1"/>
        <rFont val="Calibri"/>
        <family val="2"/>
        <scheme val="minor"/>
      </rPr>
      <t>3.</t>
    </r>
    <r>
      <rPr>
        <sz val="12"/>
        <color theme="1"/>
        <rFont val="Calibri"/>
        <family val="2"/>
        <scheme val="minor"/>
      </rPr>
      <t xml:space="preserve"> Tendo como referência o Status Report anterior, no que tange à entrega correspondente ao nº 4.4, não houve, no mês de março, atualizações relevantes.
</t>
    </r>
  </si>
  <si>
    <r>
      <rPr>
        <b/>
        <sz val="12"/>
        <color theme="1"/>
        <rFont val="Calibri"/>
        <family val="2"/>
        <scheme val="minor"/>
      </rPr>
      <t xml:space="preserve">1. </t>
    </r>
    <r>
      <rPr>
        <sz val="12"/>
        <color theme="1"/>
        <rFont val="Calibri"/>
        <family val="2"/>
        <scheme val="minor"/>
      </rPr>
      <t>Através do</t>
    </r>
    <r>
      <rPr>
        <b/>
        <sz val="12"/>
        <color theme="1"/>
        <rFont val="Calibri"/>
        <family val="2"/>
        <scheme val="minor"/>
      </rPr>
      <t xml:space="preserve"> Boletim de Pessoal Extra nº. XV, </t>
    </r>
    <r>
      <rPr>
        <sz val="12"/>
        <color theme="1"/>
        <rFont val="Calibri"/>
        <family val="2"/>
        <scheme val="minor"/>
      </rPr>
      <t>foi publicada a</t>
    </r>
    <r>
      <rPr>
        <b/>
        <sz val="12"/>
        <color theme="1"/>
        <rFont val="Calibri"/>
        <family val="2"/>
        <scheme val="minor"/>
      </rPr>
      <t xml:space="preserve"> Portaria INPI/PR nº 513, de 25 de Outubro de 2019, </t>
    </r>
    <r>
      <rPr>
        <sz val="12"/>
        <color theme="1"/>
        <rFont val="Calibri"/>
        <family val="2"/>
        <scheme val="minor"/>
      </rPr>
      <t>que aprova o Plano de Dados Abertos - PDA e materializa a conclusão da entrega.</t>
    </r>
    <r>
      <rPr>
        <b/>
        <sz val="12"/>
        <color theme="1"/>
        <rFont val="Calibri"/>
        <family val="2"/>
        <scheme val="minor"/>
      </rPr>
      <t xml:space="preserve">
2. </t>
    </r>
    <r>
      <rPr>
        <sz val="12"/>
        <color theme="1"/>
        <rFont val="Calibri"/>
        <family val="2"/>
        <scheme val="minor"/>
      </rPr>
      <t xml:space="preserve">Embora a </t>
    </r>
    <r>
      <rPr>
        <b/>
        <sz val="12"/>
        <color theme="1"/>
        <rFont val="Calibri"/>
        <family val="2"/>
        <scheme val="minor"/>
      </rPr>
      <t xml:space="preserve">Portaria INPI/PR nº 513/2019 </t>
    </r>
    <r>
      <rPr>
        <sz val="12"/>
        <color theme="1"/>
        <rFont val="Calibri"/>
        <family val="2"/>
        <scheme val="minor"/>
      </rPr>
      <t>possa ser revista ao longo do tempo, não esperamos ter atualizações mensais para essa entrega específica.</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</si>
  <si>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2.</t>
    </r>
    <r>
      <rPr>
        <sz val="12"/>
        <color theme="1"/>
        <rFont val="Calibri"/>
        <family val="2"/>
        <scheme val="minor"/>
      </rPr>
      <t xml:space="preserve"> Além da documentação anteriormente enviada à Receita Federal, destinamos ao órgão, em atenção às suas orientações,  o ainda não respondido </t>
    </r>
    <r>
      <rPr>
        <b/>
        <sz val="12"/>
        <color theme="1"/>
        <rFont val="Calibri"/>
        <family val="2"/>
        <scheme val="minor"/>
      </rPr>
      <t>Ofício SEI nº 358/2019 [0203437]</t>
    </r>
    <r>
      <rPr>
        <sz val="12"/>
        <color theme="1"/>
        <rFont val="Calibri"/>
        <family val="2"/>
        <scheme val="minor"/>
      </rPr>
      <t xml:space="preserve">, enviado em 20/12, por meio do qual se solicitou o acesso à base de dados de CPF geridas pelo órgão.
</t>
    </r>
    <r>
      <rPr>
        <b/>
        <sz val="12"/>
        <color theme="1"/>
        <rFont val="Calibri"/>
        <family val="2"/>
        <scheme val="minor"/>
      </rPr>
      <t>3.</t>
    </r>
    <r>
      <rPr>
        <sz val="12"/>
        <color theme="1"/>
        <rFont val="Calibri"/>
        <family val="2"/>
        <scheme val="minor"/>
      </rPr>
      <t xml:space="preserve"> </t>
    </r>
    <r>
      <rPr>
        <b/>
        <sz val="12"/>
        <color theme="1"/>
        <rFont val="Calibri"/>
        <family val="2"/>
        <scheme val="minor"/>
      </rPr>
      <t>Temos a entrega correspondente ao nº 5.2 como concluída</t>
    </r>
    <r>
      <rPr>
        <sz val="12"/>
        <color theme="1"/>
        <rFont val="Calibri"/>
        <family val="2"/>
        <scheme val="minor"/>
      </rPr>
      <t>. Não esperamos ter atualizações mensais ao longo dos próximos meses.</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</si>
  <si>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2.</t>
    </r>
    <r>
      <rPr>
        <sz val="12"/>
        <color theme="1"/>
        <rFont val="Calibri"/>
        <family val="2"/>
        <scheme val="minor"/>
      </rPr>
      <t xml:space="preserve"> Durante o mês de março, foram realizadas reuniões, com vistas ao alinhamento das ações necessárias à integração da plataforma de pagamentos PagTesouro aos serviços prestados pelo INPI, assunto que continua sendo amplamente discutido através de outras tratativas.
</t>
    </r>
    <r>
      <rPr>
        <b/>
        <sz val="12"/>
        <color theme="1"/>
        <rFont val="Calibri"/>
        <family val="2"/>
        <scheme val="minor"/>
      </rPr>
      <t>3.</t>
    </r>
    <r>
      <rPr>
        <sz val="12"/>
        <color theme="1"/>
        <rFont val="Calibri"/>
        <family val="2"/>
        <scheme val="minor"/>
      </rPr>
      <t xml:space="preserve"> Dentre outras necessidades, considera-se como uma das principais, o cadastro dos serviços prestados pelo INPI no sistema SISGRU, o que será realizado em breve.
</t>
    </r>
    <r>
      <rPr>
        <b/>
        <sz val="12"/>
        <color theme="1"/>
        <rFont val="Calibri"/>
        <family val="2"/>
        <scheme val="minor"/>
      </rPr>
      <t>4.</t>
    </r>
    <r>
      <rPr>
        <sz val="12"/>
        <color theme="1"/>
        <rFont val="Calibri"/>
        <family val="2"/>
        <scheme val="minor"/>
      </rPr>
      <t xml:space="preserve"> Definiu-se, por fim, o cronograma para integração dos serviços, conforme atividades e datas apresentadas a seguir: </t>
    </r>
    <r>
      <rPr>
        <b/>
        <sz val="12"/>
        <color theme="1"/>
        <rFont val="Calibri"/>
        <family val="2"/>
        <scheme val="minor"/>
      </rPr>
      <t>1)</t>
    </r>
    <r>
      <rPr>
        <sz val="12"/>
        <color theme="1"/>
        <rFont val="Calibri"/>
        <family val="2"/>
        <scheme val="minor"/>
      </rPr>
      <t xml:space="preserve"> Desenvolvimento e integração - 20/04 a 08/05 / </t>
    </r>
    <r>
      <rPr>
        <b/>
        <sz val="12"/>
        <color theme="1"/>
        <rFont val="Calibri"/>
        <family val="2"/>
        <scheme val="minor"/>
      </rPr>
      <t>2)</t>
    </r>
    <r>
      <rPr>
        <sz val="12"/>
        <color theme="1"/>
        <rFont val="Calibri"/>
        <family val="2"/>
        <scheme val="minor"/>
      </rPr>
      <t xml:space="preserve"> Testes e Homologação - 11/05 a 22/05 e </t>
    </r>
    <r>
      <rPr>
        <b/>
        <sz val="12"/>
        <color theme="1"/>
        <rFont val="Calibri"/>
        <family val="2"/>
        <scheme val="minor"/>
      </rPr>
      <t>3)</t>
    </r>
    <r>
      <rPr>
        <sz val="12"/>
        <color theme="1"/>
        <rFont val="Calibri"/>
        <family val="2"/>
        <scheme val="minor"/>
      </rPr>
      <t xml:space="preserve"> Disponibilização em Ambiente de Produção: 25/05/2020.</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</si>
  <si>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2.</t>
    </r>
    <r>
      <rPr>
        <sz val="12"/>
        <color theme="1"/>
        <rFont val="Calibri"/>
        <family val="2"/>
        <scheme val="minor"/>
      </rPr>
      <t xml:space="preserve"> Durante o mês de março, através de reuniões e trocas de e-mails, discutiu-se sobre o desenvolvimento de aplicativo que se destina aos usuários dos serviços do INPI.
</t>
    </r>
    <r>
      <rPr>
        <b/>
        <sz val="12"/>
        <color theme="1"/>
        <rFont val="Calibri"/>
        <family val="2"/>
        <scheme val="minor"/>
      </rPr>
      <t>3.</t>
    </r>
    <r>
      <rPr>
        <sz val="12"/>
        <color theme="1"/>
        <rFont val="Calibri"/>
        <family val="2"/>
        <scheme val="minor"/>
      </rPr>
      <t xml:space="preserve"> As discussões contaram com um grande número de participantes, os quais foram questionados sobre os recursos do aplicativo e, também, sobre o escopo do projeto, como um todo.</t>
    </r>
    <r>
      <rPr>
        <b/>
        <sz val="12"/>
        <color theme="1"/>
        <rFont val="Calibri"/>
        <family val="2"/>
        <scheme val="minor"/>
      </rPr>
      <t xml:space="preserve"> </t>
    </r>
    <r>
      <rPr>
        <sz val="12"/>
        <color theme="1"/>
        <rFont val="Calibri"/>
        <family val="2"/>
        <scheme val="minor"/>
      </rPr>
      <t>Estudou-se, ainda, sobre a realização de pesquisa junto aos usuários dos serviços prestados pelo INPI, o que envolveria, também, outros agentes que compõem o ecossistema de PI.</t>
    </r>
    <r>
      <rPr>
        <b/>
        <sz val="12"/>
        <color theme="1"/>
        <rFont val="Calibri"/>
        <family val="2"/>
        <scheme val="minor"/>
      </rPr>
      <t xml:space="preserve">
4.</t>
    </r>
    <r>
      <rPr>
        <sz val="12"/>
        <color theme="1"/>
        <rFont val="Calibri"/>
        <family val="2"/>
        <scheme val="minor"/>
      </rPr>
      <t xml:space="preserve"> É esperado que, em breve, tenhamos o resultado das pesquisas, além da definição do escopo do projeto,o que inclui o rol de recursos do aplicativo.</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</si>
  <si>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 xml:space="preserve">2. </t>
    </r>
    <r>
      <rPr>
        <sz val="12"/>
        <color theme="1"/>
        <rFont val="Calibri"/>
        <family val="2"/>
        <scheme val="minor"/>
      </rPr>
      <t xml:space="preserve"> Tendo como referência o Status Report anterior, no que tange à entrega correspondente ao nº 4.6, não houve, no mês de março, atualizações relevantes.</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</si>
  <si>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 xml:space="preserve">2. </t>
    </r>
    <r>
      <rPr>
        <sz val="12"/>
        <color theme="1"/>
        <rFont val="Calibri"/>
        <family val="2"/>
        <scheme val="minor"/>
      </rPr>
      <t xml:space="preserve">Foi realizada, no dia 20/03, reunião que contou com a presença de representantes da CGDI, COINT e DIRPA, entre outros participantes, cuja pauta foi descrita como </t>
    </r>
    <r>
      <rPr>
        <b/>
        <sz val="12"/>
        <color theme="1"/>
        <rFont val="Calibri"/>
        <family val="2"/>
        <scheme val="minor"/>
      </rPr>
      <t>"Desenvolvimento de Conteúdo do INPI Negócios no Novo Portal do INPI"</t>
    </r>
    <r>
      <rPr>
        <sz val="12"/>
        <color theme="1"/>
        <rFont val="Calibri"/>
        <family val="2"/>
        <scheme val="minor"/>
      </rPr>
      <t xml:space="preserve">, o que incluiu outros temas do Plano PI Digital. 
</t>
    </r>
    <r>
      <rPr>
        <b/>
        <sz val="12"/>
        <color theme="1"/>
        <rFont val="Calibri"/>
        <family val="2"/>
        <scheme val="minor"/>
      </rPr>
      <t xml:space="preserve">3. </t>
    </r>
    <r>
      <rPr>
        <sz val="12"/>
        <color theme="1"/>
        <rFont val="Calibri"/>
        <family val="2"/>
        <scheme val="minor"/>
      </rPr>
      <t xml:space="preserve">Nesse sentido, trabalha-se com a expectativa de que, com o advento do Novo Portal, sejam viabilizados, com o apoio de CGDI e COINT, o desenvolvimento de conteúdo eletrônico específico para Instituições Científicas, Tecnológicas e de Inovação, além da interação eletrônica informativa entre serviços digitais e serviços públicos externos. </t>
    </r>
  </si>
  <si>
    <r>
      <t>1.</t>
    </r>
    <r>
      <rPr>
        <sz val="12"/>
        <color theme="1"/>
        <rFont val="Calibri"/>
        <family val="2"/>
        <scheme val="minor"/>
      </rPr>
      <t xml:space="preserve">  Para melhor interpretação do resumo, devem ser consideradas as informações do Status Report anterior. Cabe observar, ainda, que a observação é igual à da entrega anterior, diante da relação entre as duas entregas.
</t>
    </r>
    <r>
      <rPr>
        <b/>
        <sz val="12"/>
        <color theme="1"/>
        <rFont val="Calibri"/>
        <family val="2"/>
        <scheme val="minor"/>
      </rPr>
      <t>2.</t>
    </r>
    <r>
      <rPr>
        <sz val="12"/>
        <color theme="1"/>
        <rFont val="Calibri"/>
        <family val="2"/>
        <scheme val="minor"/>
      </rPr>
      <t xml:space="preserve"> Foi realizada, no dia 20/03, reunião que contou com a presença de representantes da CGDI, COINT e DIRPA, entre outros participantes, cuja pauta foi descrita como </t>
    </r>
    <r>
      <rPr>
        <b/>
        <sz val="12"/>
        <color theme="1"/>
        <rFont val="Calibri"/>
        <family val="2"/>
        <scheme val="minor"/>
      </rPr>
      <t>"Desenvolvimento de Conteúdo do INPI Negócios no Novo Portal do INPI"</t>
    </r>
    <r>
      <rPr>
        <sz val="12"/>
        <color theme="1"/>
        <rFont val="Calibri"/>
        <family val="2"/>
        <scheme val="minor"/>
      </rPr>
      <t xml:space="preserve">, o que incluiu outros temas do Plano PI </t>
    </r>
    <r>
      <rPr>
        <b/>
        <sz val="12"/>
        <color theme="1"/>
        <rFont val="Calibri"/>
        <family val="2"/>
        <scheme val="minor"/>
      </rPr>
      <t xml:space="preserve">Digital. 
3. </t>
    </r>
    <r>
      <rPr>
        <sz val="12"/>
        <color theme="1"/>
        <rFont val="Calibri"/>
        <family val="2"/>
        <scheme val="minor"/>
      </rPr>
      <t xml:space="preserve">Nesse sentido, trabalha-se com a expectativa de que, com o advento do Novo Portal, sejam viabilizados, com o apoio de CGDI e COINT, o desenvolvimento de conteúdo eletrônico específico para Instituições Científicas, Tecnológicas e de Inovação, além da interação eletrônica informativa entre serviços digitais e serviços públicos externos. </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</si>
  <si>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2.</t>
    </r>
    <r>
      <rPr>
        <sz val="12"/>
        <color theme="1"/>
        <rFont val="Calibri"/>
        <family val="2"/>
        <scheme val="minor"/>
      </rPr>
      <t xml:space="preserve"> Foi realizada, no dia 20/03, reunião que contou com representantes da Secretaria de Governo Digital e Receita Federal do Brasil, além de servidores do INPI. </t>
    </r>
    <r>
      <rPr>
        <b/>
        <sz val="12"/>
        <color theme="1"/>
        <rFont val="Calibri"/>
        <family val="2"/>
        <scheme val="minor"/>
      </rPr>
      <t>Pauta:</t>
    </r>
    <r>
      <rPr>
        <sz val="12"/>
        <color theme="1"/>
        <rFont val="Calibri"/>
        <family val="2"/>
        <scheme val="minor"/>
      </rPr>
      <t xml:space="preserve"> Interoperabilidade entre Bases do INPI e da Receita Federal do Brasil. O assunto da pauta foi debatido, assim como permanece sendo, através de outras tratativas. Pelo que compreendemos até o momento, no que tange às bases do INPI, a RFB, inicialmente, se interessa pela base de contratos do Instituto. O tema, nesse sentido, será melhor desenvolvido ao longo dos próximos meses, o que possibilitará uma melhor compreensão em relação às bases de dados de cada uma das partes.</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</si>
  <si>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2.</t>
    </r>
    <r>
      <rPr>
        <sz val="12"/>
        <color theme="1"/>
        <rFont val="Calibri"/>
        <family val="2"/>
        <scheme val="minor"/>
      </rPr>
      <t xml:space="preserve"> Ainda é aguardada a indicação de um interlocutor da SGD para as trativas iniciais a respeito da entrega.
</t>
    </r>
    <r>
      <rPr>
        <b/>
        <sz val="12"/>
        <color theme="1"/>
        <rFont val="Calibri"/>
        <family val="2"/>
        <scheme val="minor"/>
      </rPr>
      <t>3.</t>
    </r>
    <r>
      <rPr>
        <sz val="12"/>
        <color theme="1"/>
        <rFont val="Calibri"/>
        <family val="2"/>
        <scheme val="minor"/>
      </rPr>
      <t xml:space="preserve"> Tendo como referência o Status Report anterior, no que tange à entrega correspondente ao nº 5.5, não houve, no mês de março, atualizações relevantes. </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</si>
  <si>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2.</t>
    </r>
    <r>
      <rPr>
        <sz val="12"/>
        <color theme="1"/>
        <rFont val="Calibri"/>
        <family val="2"/>
        <scheme val="minor"/>
      </rPr>
      <t xml:space="preserve"> Tendo como referência o Status Report anterior, no que tange à entrega correspondente ao nº 5.6, não houve, no mês de março, atualizações relevantes. </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</si>
  <si>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2.</t>
    </r>
    <r>
      <rPr>
        <sz val="12"/>
        <color theme="1"/>
        <rFont val="Calibri"/>
        <family val="2"/>
        <scheme val="minor"/>
      </rPr>
      <t xml:space="preserve"> Tendo como referência o Status Report anterior, no que tange à entrega correspondente ao nº 3.1, não houve, no mês de março, atualizações relevantes.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</si>
</sst>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0.00_-;\-* #,##0.00_-;_-* &quot;-&quot;??_-;_-@_-"/>
    <numFmt numFmtId="164" formatCode="_-&quot;R$&quot;\ * #,##0.00_-;\-&quot;R$&quot;\ * #,##0.00_-;_-&quot;R$&quot;\ * &quot;-&quot;??_-;_-@_-"/>
    <numFmt numFmtId="165" formatCode="dd/mm/yy;@"/>
    <numFmt numFmtId="166" formatCode="[$$-409]#,##0.00"/>
    <numFmt numFmtId="167" formatCode="_(&quot;R$ &quot;* #,##0.00_);_(&quot;R$ &quot;* \(#,##0.00\);_(&quot;R$ &quot;* &quot;-&quot;??_);_(@_)"/>
    <numFmt numFmtId="168" formatCode="mmmm\ d\,\ yyyy"/>
    <numFmt numFmtId="169" formatCode="#,##0.00&quot; &quot;;&quot; (&quot;#,##0.00&quot;)&quot;;&quot; -&quot;#&quot; &quot;;@&quot; &quot;"/>
    <numFmt numFmtId="170" formatCode="0.0000000000"/>
    <numFmt numFmtId="171" formatCode="#,##0.00\ ;&quot; (&quot;#,##0.00\);&quot; -&quot;#\ ;@\ "/>
    <numFmt numFmtId="172" formatCode="_(* #,##0.00_);_(* \(#,##0.00\);_(* \-??_);_(@_)"/>
    <numFmt numFmtId="173" formatCode="0.0"/>
    <numFmt numFmtId="174" formatCode="&quot;R$&quot;\ #,##0.00"/>
    <numFmt numFmtId="175" formatCode="[$-416]mmmm\-yy;@"/>
  </numFmts>
  <fonts count="53">
    <font>
      <sz val="11"/>
      <color theme="1"/>
      <name val="Calibri"/>
      <family val="2"/>
      <scheme val="minor"/>
    </font>
    <font>
      <sz val="11"/>
      <color theme="1"/>
      <name val="Calibri"/>
      <family val="2"/>
      <scheme val="minor"/>
    </font>
    <font>
      <sz val="12"/>
      <color theme="0"/>
      <name val="Calibri"/>
      <family val="2"/>
      <scheme val="minor"/>
    </font>
    <font>
      <b/>
      <sz val="12"/>
      <color theme="1"/>
      <name val="Calibri"/>
      <family val="2"/>
      <scheme val="minor"/>
    </font>
    <font>
      <sz val="10"/>
      <name val="Arial"/>
      <family val="2"/>
    </font>
    <font>
      <sz val="11"/>
      <color indexed="8"/>
      <name val="Calibri"/>
      <family val="2"/>
    </font>
    <font>
      <sz val="11"/>
      <color indexed="9"/>
      <name val="Calibri"/>
      <family val="2"/>
    </font>
    <font>
      <sz val="8"/>
      <name val="Arial"/>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0"/>
      <name val="Times New Roman"/>
      <family val="1"/>
    </font>
    <font>
      <b/>
      <sz val="11"/>
      <color indexed="56"/>
      <name val="Calibri"/>
      <family val="2"/>
    </font>
    <font>
      <sz val="11"/>
      <color indexed="62"/>
      <name val="Calibri"/>
      <family val="2"/>
    </font>
    <font>
      <sz val="10"/>
      <color theme="1"/>
      <name val="Arial2"/>
    </font>
    <font>
      <b/>
      <sz val="12"/>
      <name val="Arial"/>
      <family val="2"/>
    </font>
    <font>
      <u/>
      <sz val="10"/>
      <color indexed="12"/>
      <name val="Arial"/>
      <family val="2"/>
    </font>
    <font>
      <sz val="11"/>
      <color indexed="20"/>
      <name val="Calibri"/>
      <family val="2"/>
    </font>
    <font>
      <sz val="11"/>
      <color indexed="60"/>
      <name val="Calibri"/>
      <family val="2"/>
    </font>
    <font>
      <b/>
      <sz val="10"/>
      <color indexed="9"/>
      <name val="Arial"/>
      <family val="2"/>
    </font>
    <font>
      <sz val="10"/>
      <name val="MS Sans Serif"/>
      <family val="2"/>
    </font>
    <font>
      <b/>
      <sz val="10"/>
      <name val="Arial"/>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8"/>
      <color indexed="56"/>
      <name val="Cambria"/>
      <family val="2"/>
    </font>
    <font>
      <b/>
      <sz val="13"/>
      <color indexed="56"/>
      <name val="Calibri"/>
      <family val="2"/>
    </font>
    <font>
      <b/>
      <sz val="11"/>
      <color indexed="8"/>
      <name val="Calibri"/>
      <family val="2"/>
    </font>
    <font>
      <sz val="11"/>
      <name val="Calibri"/>
      <family val="2"/>
      <scheme val="minor"/>
    </font>
    <font>
      <b/>
      <sz val="12"/>
      <name val="Calibri"/>
      <family val="2"/>
      <scheme val="minor"/>
    </font>
    <font>
      <sz val="12"/>
      <name val="Calibri"/>
      <family val="2"/>
      <scheme val="minor"/>
    </font>
    <font>
      <sz val="12"/>
      <color theme="1"/>
      <name val="Calibri"/>
      <family val="2"/>
      <scheme val="minor"/>
    </font>
    <font>
      <b/>
      <sz val="18"/>
      <name val="Calibri"/>
      <family val="2"/>
      <scheme val="minor"/>
    </font>
    <font>
      <sz val="12"/>
      <color theme="1" tint="0.249977111117893"/>
      <name val="Calibri"/>
      <family val="2"/>
      <scheme val="minor"/>
    </font>
    <font>
      <b/>
      <sz val="12"/>
      <color theme="0"/>
      <name val="Calibri"/>
      <family val="2"/>
      <scheme val="minor"/>
    </font>
    <font>
      <sz val="12"/>
      <color rgb="FFFF0000"/>
      <name val="Calibri"/>
      <family val="2"/>
      <scheme val="minor"/>
    </font>
    <font>
      <sz val="18"/>
      <name val="Calibri"/>
      <family val="2"/>
      <scheme val="minor"/>
    </font>
    <font>
      <sz val="14"/>
      <color theme="0"/>
      <name val="Calibri"/>
      <family val="2"/>
      <scheme val="minor"/>
    </font>
    <font>
      <sz val="14"/>
      <name val="Calibri"/>
      <family val="2"/>
      <scheme val="minor"/>
    </font>
    <font>
      <b/>
      <sz val="14"/>
      <color theme="1"/>
      <name val="Calibri"/>
      <family val="2"/>
      <scheme val="minor"/>
    </font>
    <font>
      <sz val="14"/>
      <color theme="1"/>
      <name val="Calibri"/>
      <family val="2"/>
      <scheme val="minor"/>
    </font>
    <font>
      <sz val="11"/>
      <color theme="1"/>
      <name val="Roboto Cn"/>
    </font>
    <font>
      <sz val="9"/>
      <color indexed="81"/>
      <name val="Tahoma"/>
      <family val="2"/>
    </font>
    <font>
      <b/>
      <sz val="9"/>
      <color indexed="81"/>
      <name val="Tahoma"/>
      <family val="2"/>
    </font>
    <font>
      <b/>
      <sz val="10"/>
      <color indexed="81"/>
      <name val="Tahoma"/>
      <family val="2"/>
    </font>
    <font>
      <sz val="10"/>
      <color indexed="81"/>
      <name val="Tahoma"/>
      <family val="2"/>
    </font>
    <font>
      <sz val="11"/>
      <color indexed="81"/>
      <name val="Tahoma"/>
      <family val="2"/>
    </font>
    <font>
      <b/>
      <sz val="10"/>
      <color theme="1"/>
      <name val="Calibri"/>
      <family val="2"/>
      <scheme val="minor"/>
    </font>
    <font>
      <sz val="10"/>
      <color theme="1"/>
      <name val="Calibri"/>
      <family val="2"/>
      <scheme val="minor"/>
    </font>
    <font>
      <sz val="10"/>
      <name val="Calibri"/>
      <family val="2"/>
      <scheme val="minor"/>
    </font>
    <font>
      <sz val="11"/>
      <color rgb="FF0070C0"/>
      <name val="Calibri"/>
      <family val="2"/>
      <scheme val="minor"/>
    </font>
  </fonts>
  <fills count="64">
    <fill>
      <patternFill patternType="none"/>
    </fill>
    <fill>
      <patternFill patternType="gray125"/>
    </fill>
    <fill>
      <patternFill patternType="solid">
        <fgColor theme="3" tint="0.79998168889431442"/>
        <bgColor indexed="64"/>
      </patternFill>
    </fill>
    <fill>
      <patternFill patternType="solid">
        <fgColor indexed="31"/>
        <bgColor indexed="50"/>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46"/>
        <bgColor indexed="24"/>
      </patternFill>
    </fill>
    <fill>
      <patternFill patternType="solid">
        <fgColor indexed="27"/>
        <bgColor indexed="42"/>
      </patternFill>
    </fill>
    <fill>
      <patternFill patternType="solid">
        <fgColor indexed="27"/>
        <bgColor indexed="41"/>
      </patternFill>
    </fill>
    <fill>
      <patternFill patternType="solid">
        <fgColor indexed="47"/>
        <bgColor indexed="50"/>
      </patternFill>
    </fill>
    <fill>
      <patternFill patternType="solid">
        <fgColor indexed="47"/>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bgColor indexed="38"/>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22"/>
        <bgColor indexed="31"/>
      </patternFill>
    </fill>
    <fill>
      <patternFill patternType="solid">
        <fgColor indexed="22"/>
        <bgColor indexed="50"/>
      </patternFill>
    </fill>
    <fill>
      <patternFill patternType="solid">
        <fgColor indexed="55"/>
      </patternFill>
    </fill>
    <fill>
      <patternFill patternType="solid">
        <fgColor indexed="55"/>
        <bgColor indexed="23"/>
      </patternFill>
    </fill>
    <fill>
      <patternFill patternType="solid">
        <fgColor indexed="62"/>
        <bgColor indexed="21"/>
      </patternFill>
    </fill>
    <fill>
      <patternFill patternType="solid">
        <fgColor indexed="62"/>
        <bgColor indexed="56"/>
      </patternFill>
    </fill>
    <fill>
      <patternFill patternType="solid">
        <fgColor indexed="10"/>
        <bgColor indexed="60"/>
      </patternFill>
    </fill>
    <fill>
      <patternFill patternType="solid">
        <fgColor indexed="57"/>
        <bgColor indexed="19"/>
      </patternFill>
    </fill>
    <fill>
      <patternFill patternType="solid">
        <fgColor indexed="57"/>
        <bgColor indexed="21"/>
      </patternFill>
    </fill>
    <fill>
      <patternFill patternType="solid">
        <fgColor indexed="53"/>
        <b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bgColor indexed="64"/>
      </patternFill>
    </fill>
    <fill>
      <patternFill patternType="solid">
        <fgColor indexed="26"/>
        <bgColor indexed="64"/>
      </patternFill>
    </fill>
    <fill>
      <patternFill patternType="solid">
        <fgColor indexed="43"/>
        <bgColor indexed="26"/>
      </patternFill>
    </fill>
    <fill>
      <patternFill patternType="solid">
        <fgColor indexed="26"/>
        <bgColor indexed="9"/>
      </patternFill>
    </fill>
    <fill>
      <patternFill patternType="solid">
        <fgColor indexed="26"/>
      </patternFill>
    </fill>
    <fill>
      <patternFill patternType="solid">
        <fgColor indexed="21"/>
        <bgColor indexed="2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indexed="9"/>
        <bgColor indexed="64"/>
      </patternFill>
    </fill>
    <fill>
      <patternFill patternType="solid">
        <fgColor rgb="FF66FF66"/>
        <bgColor indexed="64"/>
      </patternFill>
    </fill>
  </fills>
  <borders count="56">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style="thin">
        <color theme="0"/>
      </right>
      <top/>
      <bottom style="thin">
        <color theme="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rgb="FF004D99"/>
      </left>
      <right style="thin">
        <color rgb="FF004D99"/>
      </right>
      <top style="thin">
        <color rgb="FF004D99"/>
      </top>
      <bottom style="thin">
        <color rgb="FF004D99"/>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medium">
        <color theme="1" tint="0.499984740745262"/>
      </left>
      <right/>
      <top style="medium">
        <color theme="1" tint="0.499984740745262"/>
      </top>
      <bottom/>
      <diagonal/>
    </border>
    <border>
      <left/>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thin">
        <color theme="0"/>
      </left>
      <right style="thin">
        <color theme="0"/>
      </right>
      <top style="thin">
        <color theme="0"/>
      </top>
      <bottom/>
      <diagonal/>
    </border>
    <border>
      <left/>
      <right style="thin">
        <color theme="0"/>
      </right>
      <top style="thin">
        <color theme="0"/>
      </top>
      <bottom/>
      <diagonal/>
    </border>
    <border>
      <left/>
      <right/>
      <top style="thin">
        <color theme="0"/>
      </top>
      <bottom style="thin">
        <color theme="1" tint="0.499984740745262"/>
      </bottom>
      <diagonal/>
    </border>
    <border>
      <left/>
      <right/>
      <top style="medium">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bottom style="thin">
        <color indexed="64"/>
      </bottom>
      <diagonal/>
    </border>
    <border>
      <left/>
      <right/>
      <top style="thin">
        <color theme="1" tint="0.499984740745262"/>
      </top>
      <bottom/>
      <diagonal/>
    </border>
    <border>
      <left/>
      <right/>
      <top/>
      <bottom style="thin">
        <color theme="1" tint="0.499984740745262"/>
      </bottom>
      <diagonal/>
    </border>
    <border>
      <left/>
      <right style="medium">
        <color theme="1" tint="0.499984740745262"/>
      </right>
      <top style="medium">
        <color theme="1" tint="0.499984740745262"/>
      </top>
      <bottom/>
      <diagonal/>
    </border>
    <border>
      <left/>
      <right/>
      <top style="thin">
        <color theme="1" tint="0.499984740745262"/>
      </top>
      <bottom style="medium">
        <color theme="1" tint="0.499984740745262"/>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theme="0"/>
      </top>
      <bottom/>
      <diagonal/>
    </border>
    <border>
      <left style="thin">
        <color theme="0" tint="-0.24994659260841701"/>
      </left>
      <right style="thin">
        <color theme="0" tint="-0.24994659260841701"/>
      </right>
      <top/>
      <bottom style="thin">
        <color theme="0" tint="-0.24994659260841701"/>
      </bottom>
      <diagonal/>
    </border>
    <border>
      <left style="thin">
        <color indexed="22"/>
      </left>
      <right style="thin">
        <color indexed="22"/>
      </right>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op>
      <bottom style="thin">
        <color theme="0" tint="-0.24994659260841701"/>
      </bottom>
      <diagonal/>
    </border>
    <border>
      <left style="thin">
        <color theme="1" tint="0.499984740745262"/>
      </left>
      <right style="thin">
        <color theme="1" tint="0.499984740745262"/>
      </right>
      <top style="thin">
        <color indexed="64"/>
      </top>
      <bottom/>
      <diagonal/>
    </border>
  </borders>
  <cellStyleXfs count="635">
    <xf numFmtId="0" fontId="0" fillId="0" borderId="0"/>
    <xf numFmtId="9" fontId="1" fillId="0" borderId="0" applyFont="0" applyFill="0" applyBorder="0" applyAlignment="0" applyProtection="0"/>
    <xf numFmtId="0" fontId="4" fillId="0" borderId="0"/>
    <xf numFmtId="166" fontId="4"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166" fontId="5" fillId="13" borderId="0" applyNumberFormat="0" applyBorder="0" applyAlignment="0" applyProtection="0"/>
    <xf numFmtId="166" fontId="5" fillId="13" borderId="0" applyNumberFormat="0" applyBorder="0" applyAlignment="0" applyProtection="0"/>
    <xf numFmtId="166" fontId="5" fillId="13" borderId="0" applyNumberFormat="0" applyBorder="0" applyAlignment="0" applyProtection="0"/>
    <xf numFmtId="0" fontId="5" fillId="14" borderId="0" applyNumberFormat="0" applyBorder="0" applyAlignment="0" applyProtection="0"/>
    <xf numFmtId="166" fontId="5" fillId="14" borderId="0" applyNumberFormat="0" applyBorder="0" applyAlignment="0" applyProtection="0"/>
    <xf numFmtId="166" fontId="5" fillId="14" borderId="0" applyNumberFormat="0" applyBorder="0" applyAlignment="0" applyProtection="0"/>
    <xf numFmtId="166" fontId="5" fillId="14" borderId="0" applyNumberFormat="0" applyBorder="0" applyAlignment="0" applyProtection="0"/>
    <xf numFmtId="0" fontId="5" fillId="15" borderId="0" applyNumberFormat="0" applyBorder="0" applyAlignment="0" applyProtection="0"/>
    <xf numFmtId="166" fontId="5" fillId="15" borderId="0" applyNumberFormat="0" applyBorder="0" applyAlignment="0" applyProtection="0"/>
    <xf numFmtId="166" fontId="5" fillId="15" borderId="0" applyNumberFormat="0" applyBorder="0" applyAlignment="0" applyProtection="0"/>
    <xf numFmtId="166" fontId="5" fillId="15" borderId="0" applyNumberFormat="0" applyBorder="0" applyAlignment="0" applyProtection="0"/>
    <xf numFmtId="0" fontId="5" fillId="16" borderId="0" applyNumberFormat="0" applyBorder="0" applyAlignment="0" applyProtection="0"/>
    <xf numFmtId="166" fontId="5" fillId="16" borderId="0" applyNumberFormat="0" applyBorder="0" applyAlignment="0" applyProtection="0"/>
    <xf numFmtId="166" fontId="5" fillId="16" borderId="0" applyNumberFormat="0" applyBorder="0" applyAlignment="0" applyProtection="0"/>
    <xf numFmtId="166" fontId="5" fillId="16" borderId="0" applyNumberFormat="0" applyBorder="0" applyAlignment="0" applyProtection="0"/>
    <xf numFmtId="0" fontId="5" fillId="17" borderId="0" applyNumberFormat="0" applyBorder="0" applyAlignment="0" applyProtection="0"/>
    <xf numFmtId="166" fontId="5" fillId="17" borderId="0" applyNumberFormat="0" applyBorder="0" applyAlignment="0" applyProtection="0"/>
    <xf numFmtId="166" fontId="5" fillId="17" borderId="0" applyNumberFormat="0" applyBorder="0" applyAlignment="0" applyProtection="0"/>
    <xf numFmtId="166" fontId="5" fillId="17" borderId="0" applyNumberFormat="0" applyBorder="0" applyAlignment="0" applyProtection="0"/>
    <xf numFmtId="0" fontId="5" fillId="18" borderId="0" applyNumberFormat="0" applyBorder="0" applyAlignment="0" applyProtection="0"/>
    <xf numFmtId="166" fontId="5" fillId="18" borderId="0" applyNumberFormat="0" applyBorder="0" applyAlignment="0" applyProtection="0"/>
    <xf numFmtId="166" fontId="5" fillId="18" borderId="0" applyNumberFormat="0" applyBorder="0" applyAlignment="0" applyProtection="0"/>
    <xf numFmtId="166"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166" fontId="5" fillId="23" borderId="0" applyNumberFormat="0" applyBorder="0" applyAlignment="0" applyProtection="0"/>
    <xf numFmtId="166" fontId="5" fillId="23" borderId="0" applyNumberFormat="0" applyBorder="0" applyAlignment="0" applyProtection="0"/>
    <xf numFmtId="166" fontId="5" fillId="23" borderId="0" applyNumberFormat="0" applyBorder="0" applyAlignment="0" applyProtection="0"/>
    <xf numFmtId="0" fontId="5" fillId="24" borderId="0" applyNumberFormat="0" applyBorder="0" applyAlignment="0" applyProtection="0"/>
    <xf numFmtId="166" fontId="5" fillId="24" borderId="0" applyNumberFormat="0" applyBorder="0" applyAlignment="0" applyProtection="0"/>
    <xf numFmtId="166" fontId="5" fillId="24" borderId="0" applyNumberFormat="0" applyBorder="0" applyAlignment="0" applyProtection="0"/>
    <xf numFmtId="166" fontId="5" fillId="24" borderId="0" applyNumberFormat="0" applyBorder="0" applyAlignment="0" applyProtection="0"/>
    <xf numFmtId="0" fontId="5" fillId="25" borderId="0" applyNumberFormat="0" applyBorder="0" applyAlignment="0" applyProtection="0"/>
    <xf numFmtId="166" fontId="5" fillId="25" borderId="0" applyNumberFormat="0" applyBorder="0" applyAlignment="0" applyProtection="0"/>
    <xf numFmtId="166" fontId="5" fillId="25" borderId="0" applyNumberFormat="0" applyBorder="0" applyAlignment="0" applyProtection="0"/>
    <xf numFmtId="166" fontId="5" fillId="25" borderId="0" applyNumberFormat="0" applyBorder="0" applyAlignment="0" applyProtection="0"/>
    <xf numFmtId="0" fontId="5" fillId="16" borderId="0" applyNumberFormat="0" applyBorder="0" applyAlignment="0" applyProtection="0"/>
    <xf numFmtId="166" fontId="5" fillId="16" borderId="0" applyNumberFormat="0" applyBorder="0" applyAlignment="0" applyProtection="0"/>
    <xf numFmtId="166" fontId="5" fillId="16" borderId="0" applyNumberFormat="0" applyBorder="0" applyAlignment="0" applyProtection="0"/>
    <xf numFmtId="166" fontId="5" fillId="16" borderId="0" applyNumberFormat="0" applyBorder="0" applyAlignment="0" applyProtection="0"/>
    <xf numFmtId="0" fontId="5" fillId="23" borderId="0" applyNumberFormat="0" applyBorder="0" applyAlignment="0" applyProtection="0"/>
    <xf numFmtId="166" fontId="5" fillId="23" borderId="0" applyNumberFormat="0" applyBorder="0" applyAlignment="0" applyProtection="0"/>
    <xf numFmtId="166" fontId="5" fillId="23" borderId="0" applyNumberFormat="0" applyBorder="0" applyAlignment="0" applyProtection="0"/>
    <xf numFmtId="166" fontId="5" fillId="23" borderId="0" applyNumberFormat="0" applyBorder="0" applyAlignment="0" applyProtection="0"/>
    <xf numFmtId="0" fontId="5" fillId="26" borderId="0" applyNumberFormat="0" applyBorder="0" applyAlignment="0" applyProtection="0"/>
    <xf numFmtId="166" fontId="5" fillId="26" borderId="0" applyNumberFormat="0" applyBorder="0" applyAlignment="0" applyProtection="0"/>
    <xf numFmtId="166" fontId="5" fillId="26" borderId="0" applyNumberFormat="0" applyBorder="0" applyAlignment="0" applyProtection="0"/>
    <xf numFmtId="166" fontId="5"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166" fontId="6" fillId="32" borderId="0" applyNumberFormat="0" applyBorder="0" applyAlignment="0" applyProtection="0"/>
    <xf numFmtId="0" fontId="6" fillId="24" borderId="0" applyNumberFormat="0" applyBorder="0" applyAlignment="0" applyProtection="0"/>
    <xf numFmtId="166" fontId="6" fillId="24" borderId="0" applyNumberFormat="0" applyBorder="0" applyAlignment="0" applyProtection="0"/>
    <xf numFmtId="0" fontId="6" fillId="25" borderId="0" applyNumberFormat="0" applyBorder="0" applyAlignment="0" applyProtection="0"/>
    <xf numFmtId="166" fontId="6" fillId="25" borderId="0" applyNumberFormat="0" applyBorder="0" applyAlignment="0" applyProtection="0"/>
    <xf numFmtId="0" fontId="6" fillId="33" borderId="0" applyNumberFormat="0" applyBorder="0" applyAlignment="0" applyProtection="0"/>
    <xf numFmtId="166" fontId="6" fillId="33" borderId="0" applyNumberFormat="0" applyBorder="0" applyAlignment="0" applyProtection="0"/>
    <xf numFmtId="0" fontId="6" fillId="34" borderId="0" applyNumberFormat="0" applyBorder="0" applyAlignment="0" applyProtection="0"/>
    <xf numFmtId="166" fontId="6" fillId="34" borderId="0" applyNumberFormat="0" applyBorder="0" applyAlignment="0" applyProtection="0"/>
    <xf numFmtId="0" fontId="6" fillId="35" borderId="0" applyNumberFormat="0" applyBorder="0" applyAlignment="0" applyProtection="0"/>
    <xf numFmtId="166" fontId="6" fillId="35" borderId="0" applyNumberFormat="0" applyBorder="0" applyAlignment="0" applyProtection="0"/>
    <xf numFmtId="0" fontId="7" fillId="0" borderId="0" applyNumberFormat="0" applyAlignment="0"/>
    <xf numFmtId="166" fontId="7" fillId="0" borderId="0" applyNumberFormat="0" applyAlignment="0"/>
    <xf numFmtId="0" fontId="8" fillId="6" borderId="0" applyNumberFormat="0" applyBorder="0" applyAlignment="0" applyProtection="0"/>
    <xf numFmtId="0" fontId="8" fillId="15" borderId="0" applyNumberFormat="0" applyBorder="0" applyAlignment="0" applyProtection="0"/>
    <xf numFmtId="166" fontId="8" fillId="15" borderId="0" applyNumberFormat="0" applyBorder="0" applyAlignment="0" applyProtection="0"/>
    <xf numFmtId="166" fontId="9" fillId="36" borderId="5" applyNumberFormat="0" applyAlignment="0" applyProtection="0"/>
    <xf numFmtId="0" fontId="9" fillId="37" borderId="5" applyNumberFormat="0" applyAlignment="0" applyProtection="0"/>
    <xf numFmtId="166" fontId="9" fillId="36" borderId="5" applyNumberFormat="0" applyAlignment="0" applyProtection="0"/>
    <xf numFmtId="0" fontId="9" fillId="38" borderId="5" applyNumberFormat="0" applyAlignment="0" applyProtection="0"/>
    <xf numFmtId="0" fontId="9" fillId="36" borderId="5" applyNumberFormat="0" applyAlignment="0" applyProtection="0"/>
    <xf numFmtId="0" fontId="9" fillId="36" borderId="5" applyNumberFormat="0" applyAlignment="0" applyProtection="0"/>
    <xf numFmtId="0" fontId="9" fillId="36" borderId="5" applyNumberFormat="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10" fillId="39" borderId="6" applyNumberFormat="0" applyAlignment="0" applyProtection="0"/>
    <xf numFmtId="166" fontId="10" fillId="39" borderId="6" applyNumberFormat="0" applyAlignment="0" applyProtection="0"/>
    <xf numFmtId="0" fontId="11" fillId="0" borderId="7" applyNumberFormat="0" applyFill="0" applyAlignment="0" applyProtection="0"/>
    <xf numFmtId="166" fontId="11" fillId="0" borderId="7" applyNumberFormat="0" applyFill="0" applyAlignment="0" applyProtection="0"/>
    <xf numFmtId="0" fontId="10" fillId="40" borderId="6" applyNumberFormat="0" applyAlignment="0" applyProtection="0"/>
    <xf numFmtId="0" fontId="11" fillId="0" borderId="7" applyNumberFormat="0" applyFill="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7" fontId="4" fillId="0" borderId="0" applyFont="0" applyFill="0" applyBorder="0" applyAlignment="0" applyProtection="0"/>
    <xf numFmtId="164" fontId="4" fillId="0" borderId="0" applyFont="0" applyFill="0" applyBorder="0" applyAlignment="0" applyProtection="0"/>
    <xf numFmtId="168" fontId="12" fillId="0" borderId="0">
      <alignment horizontal="left"/>
    </xf>
    <xf numFmtId="0" fontId="13" fillId="0" borderId="0" applyNumberFormat="0" applyFill="0" applyBorder="0" applyAlignment="0" applyProtection="0"/>
    <xf numFmtId="166" fontId="13" fillId="0" borderId="0" applyNumberFormat="0" applyFill="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166" fontId="6" fillId="47" borderId="0" applyNumberFormat="0" applyBorder="0" applyAlignment="0" applyProtection="0"/>
    <xf numFmtId="0" fontId="6" fillId="48" borderId="0" applyNumberFormat="0" applyBorder="0" applyAlignment="0" applyProtection="0"/>
    <xf numFmtId="166" fontId="6" fillId="48" borderId="0" applyNumberFormat="0" applyBorder="0" applyAlignment="0" applyProtection="0"/>
    <xf numFmtId="0" fontId="6" fillId="49" borderId="0" applyNumberFormat="0" applyBorder="0" applyAlignment="0" applyProtection="0"/>
    <xf numFmtId="166" fontId="6" fillId="49" borderId="0" applyNumberFormat="0" applyBorder="0" applyAlignment="0" applyProtection="0"/>
    <xf numFmtId="0" fontId="6" fillId="33" borderId="0" applyNumberFormat="0" applyBorder="0" applyAlignment="0" applyProtection="0"/>
    <xf numFmtId="166" fontId="6" fillId="33" borderId="0" applyNumberFormat="0" applyBorder="0" applyAlignment="0" applyProtection="0"/>
    <xf numFmtId="0" fontId="6" fillId="34" borderId="0" applyNumberFormat="0" applyBorder="0" applyAlignment="0" applyProtection="0"/>
    <xf numFmtId="166" fontId="6" fillId="34" borderId="0" applyNumberFormat="0" applyBorder="0" applyAlignment="0" applyProtection="0"/>
    <xf numFmtId="0" fontId="6" fillId="50" borderId="0" applyNumberFormat="0" applyBorder="0" applyAlignment="0" applyProtection="0"/>
    <xf numFmtId="166" fontId="6" fillId="50" borderId="0" applyNumberFormat="0" applyBorder="0" applyAlignment="0" applyProtection="0"/>
    <xf numFmtId="166" fontId="14" fillId="18" borderId="5" applyNumberFormat="0" applyAlignment="0" applyProtection="0"/>
    <xf numFmtId="0" fontId="14" fillId="12" borderId="5" applyNumberFormat="0" applyAlignment="0" applyProtection="0"/>
    <xf numFmtId="166" fontId="14" fillId="18" borderId="5" applyNumberFormat="0" applyAlignment="0" applyProtection="0"/>
    <xf numFmtId="0" fontId="14" fillId="11" borderId="5" applyNumberFormat="0" applyAlignment="0" applyProtection="0"/>
    <xf numFmtId="0" fontId="14" fillId="18" borderId="5" applyNumberFormat="0" applyAlignment="0" applyProtection="0"/>
    <xf numFmtId="0" fontId="14" fillId="18" borderId="5" applyNumberFormat="0" applyAlignment="0" applyProtection="0"/>
    <xf numFmtId="0" fontId="14" fillId="18" borderId="5" applyNumberFormat="0" applyAlignment="0" applyProtection="0"/>
    <xf numFmtId="169" fontId="15" fillId="0" borderId="0"/>
    <xf numFmtId="38" fontId="7" fillId="51" borderId="0" applyNumberFormat="0" applyBorder="0" applyAlignment="0" applyProtection="0"/>
    <xf numFmtId="0" fontId="16" fillId="0" borderId="8" applyNumberFormat="0" applyAlignment="0" applyProtection="0">
      <alignment horizontal="left" vertical="center"/>
    </xf>
    <xf numFmtId="166" fontId="16" fillId="0" borderId="8" applyNumberFormat="0" applyAlignment="0" applyProtection="0">
      <alignment horizontal="left" vertical="center"/>
    </xf>
    <xf numFmtId="0" fontId="16" fillId="0" borderId="9">
      <alignment horizontal="left" vertical="center"/>
    </xf>
    <xf numFmtId="166" fontId="16" fillId="0" borderId="9">
      <alignment horizontal="left" vertical="center"/>
    </xf>
    <xf numFmtId="0" fontId="17" fillId="0" borderId="0" applyNumberFormat="0" applyFill="0" applyBorder="0" applyAlignment="0" applyProtection="0">
      <alignment vertical="top"/>
      <protection locked="0"/>
    </xf>
    <xf numFmtId="166" fontId="17" fillId="0" borderId="0" applyNumberFormat="0" applyFill="0" applyBorder="0" applyAlignment="0" applyProtection="0">
      <alignment vertical="top"/>
      <protection locked="0"/>
    </xf>
    <xf numFmtId="0" fontId="18" fillId="14" borderId="0" applyNumberFormat="0" applyBorder="0" applyAlignment="0" applyProtection="0"/>
    <xf numFmtId="166" fontId="18" fillId="14" borderId="0" applyNumberFormat="0" applyBorder="0" applyAlignment="0" applyProtection="0"/>
    <xf numFmtId="0" fontId="18" fillId="5" borderId="0" applyNumberFormat="0" applyBorder="0" applyAlignment="0" applyProtection="0"/>
    <xf numFmtId="10" fontId="7" fillId="52" borderId="10" applyNumberFormat="0" applyBorder="0" applyAlignment="0" applyProtection="0"/>
    <xf numFmtId="0" fontId="19" fillId="53" borderId="0" applyNumberFormat="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0" fontId="4" fillId="0" borderId="0"/>
    <xf numFmtId="166" fontId="4" fillId="0" borderId="0"/>
    <xf numFmtId="0" fontId="4" fillId="0" borderId="0"/>
    <xf numFmtId="0" fontId="4" fillId="0" borderId="0"/>
    <xf numFmtId="166"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5" fillId="0" borderId="0"/>
    <xf numFmtId="166" fontId="5" fillId="0" borderId="0"/>
    <xf numFmtId="166"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166"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166" fontId="4" fillId="0" borderId="0"/>
    <xf numFmtId="0" fontId="4" fillId="0" borderId="0"/>
    <xf numFmtId="166" fontId="4" fillId="0" borderId="0"/>
    <xf numFmtId="166" fontId="4" fillId="0" borderId="0"/>
    <xf numFmtId="0" fontId="4" fillId="0" borderId="0"/>
    <xf numFmtId="166" fontId="4" fillId="0" borderId="0"/>
    <xf numFmtId="0" fontId="4" fillId="0" borderId="0"/>
    <xf numFmtId="166" fontId="4" fillId="0" borderId="0"/>
    <xf numFmtId="166" fontId="1" fillId="0" borderId="0"/>
    <xf numFmtId="0" fontId="4" fillId="0" borderId="0"/>
    <xf numFmtId="0" fontId="4" fillId="0" borderId="0"/>
    <xf numFmtId="0" fontId="4" fillId="54" borderId="11" applyNumberFormat="0" applyAlignment="0" applyProtection="0"/>
    <xf numFmtId="0" fontId="4" fillId="55" borderId="11" applyNumberFormat="0" applyFont="0" applyAlignment="0" applyProtection="0"/>
    <xf numFmtId="166" fontId="4" fillId="55" borderId="11" applyNumberFormat="0" applyFont="0" applyAlignment="0" applyProtection="0"/>
    <xf numFmtId="0" fontId="20" fillId="56" borderId="10" applyNumberFormat="0" applyFont="0" applyFill="0" applyAlignment="0" applyProtection="0">
      <alignment horizontal="center" vertical="center" wrapText="1"/>
    </xf>
    <xf numFmtId="166" fontId="20" fillId="56" borderId="10" applyNumberFormat="0" applyFont="0" applyFill="0" applyAlignment="0" applyProtection="0">
      <alignment horizontal="center" vertical="center" wrapText="1"/>
    </xf>
    <xf numFmtId="0" fontId="12" fillId="0" borderId="0">
      <alignment horizontal="center"/>
    </xf>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0" fontId="21" fillId="0" borderId="0" applyNumberFormat="0" applyFont="0" applyFill="0" applyBorder="0" applyAlignment="0" applyProtection="0">
      <alignment horizontal="left"/>
    </xf>
    <xf numFmtId="166" fontId="21" fillId="0" borderId="0" applyNumberFormat="0" applyFont="0" applyFill="0" applyBorder="0" applyAlignment="0" applyProtection="0">
      <alignment horizontal="left"/>
    </xf>
    <xf numFmtId="0" fontId="22" fillId="0" borderId="0" applyNumberFormat="0" applyFill="0" applyBorder="0" applyAlignment="0" applyProtection="0"/>
    <xf numFmtId="0" fontId="23" fillId="38" borderId="12" applyNumberFormat="0" applyAlignment="0" applyProtection="0"/>
    <xf numFmtId="0" fontId="23" fillId="37" borderId="12" applyNumberFormat="0" applyAlignment="0" applyProtection="0"/>
    <xf numFmtId="0" fontId="23" fillId="36" borderId="12" applyNumberFormat="0" applyAlignment="0" applyProtection="0"/>
    <xf numFmtId="166" fontId="23" fillId="36" borderId="12" applyNumberFormat="0" applyAlignment="0" applyProtection="0"/>
    <xf numFmtId="0" fontId="24" fillId="0" borderId="0" applyNumberFormat="0" applyFill="0" applyBorder="0" applyAlignment="0" applyProtection="0"/>
    <xf numFmtId="166" fontId="24" fillId="0" borderId="0" applyNumberFormat="0" applyFill="0" applyBorder="0" applyAlignment="0" applyProtection="0"/>
    <xf numFmtId="0" fontId="24" fillId="0" borderId="0" applyNumberFormat="0" applyFill="0" applyBorder="0" applyAlignment="0" applyProtection="0"/>
    <xf numFmtId="166" fontId="25" fillId="0" borderId="0" applyNumberFormat="0" applyFill="0" applyBorder="0" applyAlignment="0" applyProtection="0"/>
    <xf numFmtId="0" fontId="25" fillId="0" borderId="0" applyNumberFormat="0" applyFill="0" applyBorder="0" applyAlignment="0" applyProtection="0"/>
    <xf numFmtId="166"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13" applyNumberFormat="0" applyFill="0" applyAlignment="0" applyProtection="0"/>
    <xf numFmtId="166" fontId="26" fillId="0" borderId="13" applyNumberFormat="0" applyFill="0" applyAlignment="0" applyProtection="0"/>
    <xf numFmtId="0" fontId="27" fillId="0" borderId="0" applyNumberFormat="0" applyFill="0" applyBorder="0" applyAlignment="0" applyProtection="0"/>
    <xf numFmtId="166"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166" fontId="28" fillId="0" borderId="14" applyNumberFormat="0" applyFill="0" applyAlignment="0" applyProtection="0"/>
    <xf numFmtId="166"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166" fontId="13" fillId="0" borderId="15" applyNumberFormat="0" applyFill="0" applyAlignment="0" applyProtection="0"/>
    <xf numFmtId="166"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0" applyNumberFormat="0" applyFill="0" applyBorder="0" applyAlignment="0" applyProtection="0"/>
    <xf numFmtId="166" fontId="27" fillId="0" borderId="0" applyNumberFormat="0" applyFill="0" applyBorder="0" applyAlignment="0" applyProtection="0"/>
    <xf numFmtId="166" fontId="27" fillId="0" borderId="0" applyNumberFormat="0" applyFill="0" applyBorder="0" applyAlignment="0" applyProtection="0"/>
    <xf numFmtId="166"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2" fillId="0" borderId="0" applyNumberFormat="0" applyFill="0" applyBorder="0" applyProtection="0">
      <alignment horizontal="left"/>
    </xf>
    <xf numFmtId="0" fontId="29" fillId="0" borderId="16" applyNumberFormat="0" applyFill="0" applyAlignment="0" applyProtection="0"/>
    <xf numFmtId="0" fontId="4"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1" fontId="4" fillId="0" borderId="0" applyFill="0" applyBorder="0" applyAlignment="0" applyProtection="0"/>
    <xf numFmtId="172" fontId="4" fillId="0" borderId="0" applyFill="0" applyBorder="0" applyAlignment="0" applyProtection="0"/>
    <xf numFmtId="166" fontId="9" fillId="36" borderId="42" applyNumberFormat="0" applyAlignment="0" applyProtection="0"/>
    <xf numFmtId="0" fontId="9" fillId="37" borderId="42" applyNumberFormat="0" applyAlignment="0" applyProtection="0"/>
    <xf numFmtId="166" fontId="9" fillId="36" borderId="42" applyNumberFormat="0" applyAlignment="0" applyProtection="0"/>
    <xf numFmtId="0" fontId="9" fillId="38" borderId="42" applyNumberFormat="0" applyAlignment="0" applyProtection="0"/>
    <xf numFmtId="0" fontId="9" fillId="36" borderId="42" applyNumberFormat="0" applyAlignment="0" applyProtection="0"/>
    <xf numFmtId="0" fontId="9" fillId="36" borderId="42" applyNumberFormat="0" applyAlignment="0" applyProtection="0"/>
    <xf numFmtId="0" fontId="9" fillId="36" borderId="42" applyNumberFormat="0" applyAlignment="0" applyProtection="0"/>
    <xf numFmtId="166" fontId="14" fillId="18" borderId="42" applyNumberFormat="0" applyAlignment="0" applyProtection="0"/>
    <xf numFmtId="0" fontId="14" fillId="12" borderId="42" applyNumberFormat="0" applyAlignment="0" applyProtection="0"/>
    <xf numFmtId="166" fontId="14" fillId="18" borderId="42" applyNumberFormat="0" applyAlignment="0" applyProtection="0"/>
    <xf numFmtId="0" fontId="14" fillId="11" borderId="42" applyNumberFormat="0" applyAlignment="0" applyProtection="0"/>
    <xf numFmtId="0" fontId="14" fillId="18" borderId="42" applyNumberFormat="0" applyAlignment="0" applyProtection="0"/>
    <xf numFmtId="0" fontId="14" fillId="18" borderId="42" applyNumberFormat="0" applyAlignment="0" applyProtection="0"/>
    <xf numFmtId="0" fontId="14" fillId="18" borderId="42" applyNumberFormat="0" applyAlignment="0" applyProtection="0"/>
    <xf numFmtId="0" fontId="16" fillId="0" borderId="43">
      <alignment horizontal="left" vertical="center"/>
    </xf>
    <xf numFmtId="166" fontId="16" fillId="0" borderId="43">
      <alignment horizontal="left" vertical="center"/>
    </xf>
    <xf numFmtId="10" fontId="7" fillId="52" borderId="44" applyNumberFormat="0" applyBorder="0" applyAlignment="0" applyProtection="0"/>
    <xf numFmtId="0" fontId="4" fillId="54" borderId="45" applyNumberFormat="0" applyAlignment="0" applyProtection="0"/>
    <xf numFmtId="0" fontId="4" fillId="55" borderId="45" applyNumberFormat="0" applyFont="0" applyAlignment="0" applyProtection="0"/>
    <xf numFmtId="166" fontId="4" fillId="55" borderId="45" applyNumberFormat="0" applyFont="0" applyAlignment="0" applyProtection="0"/>
    <xf numFmtId="0" fontId="20" fillId="56" borderId="44" applyNumberFormat="0" applyFont="0" applyFill="0" applyAlignment="0" applyProtection="0">
      <alignment horizontal="center" vertical="center" wrapText="1"/>
    </xf>
    <xf numFmtId="166" fontId="20" fillId="56" borderId="44" applyNumberFormat="0" applyFont="0" applyFill="0" applyAlignment="0" applyProtection="0">
      <alignment horizontal="center" vertical="center" wrapText="1"/>
    </xf>
    <xf numFmtId="0" fontId="23" fillId="38" borderId="46" applyNumberFormat="0" applyAlignment="0" applyProtection="0"/>
    <xf numFmtId="0" fontId="23" fillId="37" borderId="46" applyNumberFormat="0" applyAlignment="0" applyProtection="0"/>
    <xf numFmtId="0" fontId="23" fillId="36" borderId="46" applyNumberFormat="0" applyAlignment="0" applyProtection="0"/>
    <xf numFmtId="166" fontId="23" fillId="36" borderId="46" applyNumberFormat="0" applyAlignment="0" applyProtection="0"/>
    <xf numFmtId="0" fontId="29" fillId="0" borderId="47" applyNumberFormat="0" applyFill="0" applyAlignment="0" applyProtection="0"/>
    <xf numFmtId="164" fontId="4" fillId="0" borderId="0" applyFont="0" applyFill="0" applyBorder="0" applyAlignment="0" applyProtection="0"/>
    <xf numFmtId="0" fontId="5" fillId="0" borderId="0"/>
    <xf numFmtId="0" fontId="4" fillId="0" borderId="0"/>
  </cellStyleXfs>
  <cellXfs count="202">
    <xf numFmtId="0" fontId="0" fillId="0" borderId="0" xfId="0"/>
    <xf numFmtId="165" fontId="0" fillId="0" borderId="17" xfId="0" applyNumberFormat="1" applyBorder="1" applyAlignment="1">
      <alignment horizontal="center"/>
    </xf>
    <xf numFmtId="165" fontId="0" fillId="0" borderId="17" xfId="0" applyNumberFormat="1" applyBorder="1" applyAlignment="1">
      <alignment horizontal="left"/>
    </xf>
    <xf numFmtId="165" fontId="0" fillId="0" borderId="17" xfId="0" applyNumberFormat="1" applyBorder="1"/>
    <xf numFmtId="0" fontId="0" fillId="0" borderId="17" xfId="0" applyBorder="1"/>
    <xf numFmtId="165" fontId="30" fillId="0" borderId="17" xfId="0" applyNumberFormat="1" applyFont="1" applyBorder="1" applyAlignment="1">
      <alignment horizontal="left"/>
    </xf>
    <xf numFmtId="165" fontId="30" fillId="0" borderId="17" xfId="0" applyNumberFormat="1" applyFont="1" applyBorder="1" applyAlignment="1">
      <alignment horizontal="center"/>
    </xf>
    <xf numFmtId="0" fontId="30" fillId="2" borderId="17" xfId="0" applyFont="1" applyFill="1" applyBorder="1" applyAlignment="1">
      <alignment horizontal="center"/>
    </xf>
    <xf numFmtId="0" fontId="33" fillId="0" borderId="0" xfId="0" applyFont="1" applyProtection="1"/>
    <xf numFmtId="0" fontId="33" fillId="0" borderId="23" xfId="0" applyFont="1" applyBorder="1" applyProtection="1"/>
    <xf numFmtId="0" fontId="33" fillId="0" borderId="24" xfId="0" applyFont="1" applyBorder="1" applyProtection="1"/>
    <xf numFmtId="0" fontId="33" fillId="0" borderId="40" xfId="0" applyFont="1" applyBorder="1" applyProtection="1"/>
    <xf numFmtId="0" fontId="33" fillId="0" borderId="0" xfId="0" applyFont="1"/>
    <xf numFmtId="0" fontId="33" fillId="0" borderId="0" xfId="0" applyFont="1" applyBorder="1" applyProtection="1"/>
    <xf numFmtId="0" fontId="33" fillId="0" borderId="25" xfId="0" applyFont="1" applyBorder="1" applyProtection="1"/>
    <xf numFmtId="0" fontId="33" fillId="0" borderId="26" xfId="0" applyFont="1" applyBorder="1" applyProtection="1"/>
    <xf numFmtId="3" fontId="35" fillId="0" borderId="0" xfId="0" applyNumberFormat="1" applyFont="1" applyBorder="1" applyAlignment="1" applyProtection="1">
      <alignment horizontal="right"/>
    </xf>
    <xf numFmtId="3" fontId="35" fillId="0" borderId="0" xfId="0" applyNumberFormat="1" applyFont="1" applyFill="1" applyBorder="1" applyAlignment="1" applyProtection="1">
      <alignment horizontal="right"/>
    </xf>
    <xf numFmtId="165" fontId="2" fillId="0" borderId="0" xfId="0" applyNumberFormat="1" applyFont="1" applyBorder="1" applyAlignment="1" applyProtection="1">
      <alignment horizontal="center" vertical="center"/>
    </xf>
    <xf numFmtId="0" fontId="33" fillId="0" borderId="27" xfId="0" applyFont="1" applyBorder="1" applyProtection="1"/>
    <xf numFmtId="3" fontId="32" fillId="0" borderId="28" xfId="0" applyNumberFormat="1" applyFont="1" applyBorder="1" applyAlignment="1" applyProtection="1">
      <alignment horizontal="right"/>
    </xf>
    <xf numFmtId="3" fontId="31" fillId="0" borderId="28" xfId="0" applyNumberFormat="1" applyFont="1" applyBorder="1" applyProtection="1"/>
    <xf numFmtId="0" fontId="33" fillId="0" borderId="29" xfId="0" applyFont="1" applyBorder="1" applyProtection="1"/>
    <xf numFmtId="0" fontId="33" fillId="0" borderId="33" xfId="0" applyFont="1" applyBorder="1" applyProtection="1"/>
    <xf numFmtId="0" fontId="33" fillId="0" borderId="33" xfId="0" applyFont="1" applyFill="1" applyBorder="1" applyProtection="1"/>
    <xf numFmtId="0" fontId="2" fillId="0" borderId="26" xfId="0" applyFont="1" applyBorder="1" applyAlignment="1" applyProtection="1">
      <alignment vertical="center"/>
    </xf>
    <xf numFmtId="9" fontId="33" fillId="57" borderId="30" xfId="1" applyFont="1" applyFill="1" applyBorder="1" applyAlignment="1" applyProtection="1">
      <alignment horizontal="left" vertical="center" wrapText="1"/>
    </xf>
    <xf numFmtId="9" fontId="33" fillId="57" borderId="30" xfId="1" applyFont="1" applyFill="1" applyBorder="1" applyAlignment="1" applyProtection="1">
      <alignment horizontal="left" vertical="center"/>
    </xf>
    <xf numFmtId="9" fontId="33" fillId="57" borderId="30" xfId="1" applyFont="1" applyFill="1" applyBorder="1" applyAlignment="1" applyProtection="1">
      <alignment horizontal="left" vertical="top"/>
    </xf>
    <xf numFmtId="9" fontId="33" fillId="57" borderId="2" xfId="1" applyFont="1" applyFill="1" applyBorder="1" applyAlignment="1" applyProtection="1">
      <alignment horizontal="left" vertical="center" wrapText="1"/>
    </xf>
    <xf numFmtId="0" fontId="33" fillId="0" borderId="0" xfId="0" applyFont="1" applyAlignment="1" applyProtection="1">
      <alignment vertical="center"/>
    </xf>
    <xf numFmtId="3" fontId="33" fillId="0" borderId="28" xfId="0" applyNumberFormat="1" applyFont="1" applyBorder="1" applyAlignment="1" applyProtection="1">
      <alignment horizontal="left" vertical="center"/>
    </xf>
    <xf numFmtId="0" fontId="33" fillId="0" borderId="41" xfId="0" applyFont="1" applyBorder="1" applyProtection="1"/>
    <xf numFmtId="0" fontId="33" fillId="0" borderId="0" xfId="0" applyFont="1" applyFill="1" applyBorder="1" applyProtection="1"/>
    <xf numFmtId="3" fontId="33" fillId="0" borderId="24" xfId="0" applyNumberFormat="1" applyFont="1" applyBorder="1" applyAlignment="1" applyProtection="1">
      <alignment horizontal="left" vertical="center"/>
    </xf>
    <xf numFmtId="9" fontId="33" fillId="57" borderId="30" xfId="1" applyFont="1" applyFill="1" applyBorder="1" applyAlignment="1" applyProtection="1">
      <alignment horizontal="left" vertical="top" wrapText="1"/>
    </xf>
    <xf numFmtId="0" fontId="33" fillId="0" borderId="0" xfId="0" applyFont="1" applyBorder="1" applyAlignment="1" applyProtection="1">
      <alignment vertical="center"/>
    </xf>
    <xf numFmtId="0" fontId="33" fillId="0" borderId="27" xfId="0" applyFont="1" applyBorder="1" applyAlignment="1" applyProtection="1">
      <alignment vertical="center"/>
    </xf>
    <xf numFmtId="3" fontId="33" fillId="0" borderId="28" xfId="0" applyNumberFormat="1" applyFont="1" applyBorder="1" applyAlignment="1" applyProtection="1">
      <alignment horizontal="left" vertical="center" wrapText="1"/>
    </xf>
    <xf numFmtId="9" fontId="32" fillId="0" borderId="28" xfId="1" applyNumberFormat="1" applyFont="1" applyFill="1" applyBorder="1" applyAlignment="1" applyProtection="1">
      <alignment horizontal="center" vertical="center" wrapText="1"/>
      <protection locked="0"/>
    </xf>
    <xf numFmtId="0" fontId="33" fillId="0" borderId="29" xfId="0" applyFont="1" applyBorder="1" applyAlignment="1" applyProtection="1">
      <alignment vertical="center"/>
    </xf>
    <xf numFmtId="0" fontId="33" fillId="0" borderId="0" xfId="0" applyFont="1" applyBorder="1" applyAlignment="1" applyProtection="1">
      <alignment horizontal="left"/>
    </xf>
    <xf numFmtId="3" fontId="32" fillId="0" borderId="0" xfId="0" applyNumberFormat="1" applyFont="1" applyFill="1" applyBorder="1" applyAlignment="1" applyProtection="1">
      <alignment vertical="top"/>
    </xf>
    <xf numFmtId="2" fontId="32" fillId="0" borderId="0" xfId="1" applyNumberFormat="1" applyFont="1" applyFill="1" applyBorder="1" applyAlignment="1" applyProtection="1">
      <alignment horizontal="right" vertical="center" wrapText="1"/>
    </xf>
    <xf numFmtId="0" fontId="33" fillId="0" borderId="0" xfId="0" applyFont="1" applyProtection="1">
      <protection locked="0"/>
    </xf>
    <xf numFmtId="0" fontId="3" fillId="57" borderId="1" xfId="0" applyFont="1" applyFill="1" applyBorder="1" applyAlignment="1" applyProtection="1">
      <alignment horizontal="center" vertical="center" wrapText="1"/>
      <protection locked="0"/>
    </xf>
    <xf numFmtId="0" fontId="3" fillId="0" borderId="0" xfId="0" applyFont="1" applyBorder="1" applyAlignment="1" applyProtection="1">
      <alignment horizontal="left" vertical="center"/>
      <protection locked="0"/>
    </xf>
    <xf numFmtId="9" fontId="36" fillId="58" borderId="4" xfId="1" applyNumberFormat="1" applyFont="1" applyFill="1" applyBorder="1" applyAlignment="1" applyProtection="1">
      <alignment horizontal="center" vertical="center" wrapText="1"/>
      <protection locked="0"/>
    </xf>
    <xf numFmtId="0" fontId="33" fillId="0" borderId="10" xfId="0" applyFont="1" applyBorder="1" applyProtection="1">
      <protection locked="0"/>
    </xf>
    <xf numFmtId="9" fontId="33" fillId="0" borderId="10" xfId="1" applyNumberFormat="1" applyFont="1" applyBorder="1" applyAlignment="1" applyProtection="1">
      <alignment horizontal="center" vertical="center"/>
      <protection locked="0"/>
    </xf>
    <xf numFmtId="9" fontId="37" fillId="0" borderId="10" xfId="1" applyNumberFormat="1" applyFont="1" applyBorder="1" applyAlignment="1" applyProtection="1">
      <alignment horizontal="center" vertical="center"/>
      <protection locked="0"/>
    </xf>
    <xf numFmtId="1" fontId="33" fillId="0" borderId="10" xfId="1" applyNumberFormat="1" applyFont="1" applyFill="1" applyBorder="1" applyAlignment="1" applyProtection="1">
      <alignment horizontal="center" vertical="center"/>
      <protection locked="0"/>
    </xf>
    <xf numFmtId="0" fontId="3" fillId="0" borderId="10" xfId="0" applyFont="1" applyBorder="1" applyProtection="1">
      <protection locked="0"/>
    </xf>
    <xf numFmtId="0" fontId="33" fillId="0" borderId="10" xfId="0" applyFont="1" applyBorder="1" applyAlignment="1" applyProtection="1">
      <alignment horizontal="center"/>
      <protection locked="0"/>
    </xf>
    <xf numFmtId="173" fontId="33" fillId="0" borderId="10" xfId="0" applyNumberFormat="1" applyFont="1" applyBorder="1" applyAlignment="1" applyProtection="1">
      <alignment horizontal="center" vertical="center"/>
      <protection locked="0"/>
    </xf>
    <xf numFmtId="0" fontId="33" fillId="0" borderId="10" xfId="0" applyFont="1" applyBorder="1" applyAlignment="1" applyProtection="1">
      <alignment vertical="center"/>
      <protection locked="0"/>
    </xf>
    <xf numFmtId="2" fontId="33" fillId="0" borderId="10" xfId="0" applyNumberFormat="1" applyFont="1" applyBorder="1" applyAlignment="1" applyProtection="1">
      <alignment horizontal="center" vertical="center"/>
      <protection locked="0"/>
    </xf>
    <xf numFmtId="2" fontId="33" fillId="0" borderId="10" xfId="1" applyNumberFormat="1" applyFont="1" applyFill="1" applyBorder="1" applyAlignment="1" applyProtection="1">
      <alignment horizontal="center" vertical="center"/>
      <protection locked="0"/>
    </xf>
    <xf numFmtId="0" fontId="33" fillId="0" borderId="10" xfId="1" applyNumberFormat="1" applyFont="1" applyBorder="1" applyAlignment="1" applyProtection="1">
      <alignment horizontal="center" vertical="center"/>
      <protection locked="0"/>
    </xf>
    <xf numFmtId="0" fontId="33" fillId="0" borderId="10" xfId="0" applyNumberFormat="1" applyFont="1" applyBorder="1" applyAlignment="1" applyProtection="1">
      <alignment horizontal="center" vertical="center"/>
      <protection locked="0"/>
    </xf>
    <xf numFmtId="9" fontId="33" fillId="0" borderId="37" xfId="0" applyNumberFormat="1" applyFont="1" applyBorder="1" applyAlignment="1" applyProtection="1">
      <alignment horizontal="center" vertical="center"/>
      <protection locked="0"/>
    </xf>
    <xf numFmtId="10" fontId="33" fillId="0" borderId="0" xfId="0" applyNumberFormat="1" applyFont="1" applyBorder="1" applyProtection="1">
      <protection locked="0"/>
    </xf>
    <xf numFmtId="0" fontId="33" fillId="0" borderId="0" xfId="0" applyFont="1" applyAlignment="1" applyProtection="1">
      <alignment vertical="center"/>
      <protection locked="0"/>
    </xf>
    <xf numFmtId="2" fontId="33" fillId="0" borderId="10" xfId="0" applyNumberFormat="1" applyFont="1" applyBorder="1" applyAlignment="1" applyProtection="1">
      <alignment vertical="center"/>
      <protection locked="0"/>
    </xf>
    <xf numFmtId="9" fontId="33" fillId="0" borderId="10" xfId="1" applyFont="1" applyBorder="1" applyAlignment="1" applyProtection="1">
      <alignment horizontal="center" vertical="center"/>
      <protection locked="0"/>
    </xf>
    <xf numFmtId="9" fontId="33" fillId="0" borderId="0" xfId="1" applyFont="1" applyBorder="1" applyProtection="1">
      <protection locked="0"/>
    </xf>
    <xf numFmtId="2" fontId="33" fillId="0" borderId="0" xfId="0" applyNumberFormat="1" applyFont="1" applyBorder="1" applyAlignment="1" applyProtection="1">
      <alignment vertical="center"/>
      <protection locked="0"/>
    </xf>
    <xf numFmtId="0" fontId="33" fillId="0" borderId="0" xfId="0" applyFont="1" applyAlignment="1" applyProtection="1">
      <alignment horizontal="left"/>
      <protection locked="0"/>
    </xf>
    <xf numFmtId="0" fontId="2" fillId="0" borderId="0" xfId="0" applyFont="1" applyBorder="1" applyAlignment="1" applyProtection="1">
      <alignment vertical="center"/>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3" fillId="57" borderId="3" xfId="0" applyNumberFormat="1" applyFont="1" applyFill="1" applyBorder="1" applyAlignment="1" applyProtection="1">
      <alignment horizontal="left" vertical="top"/>
    </xf>
    <xf numFmtId="3" fontId="33" fillId="57" borderId="0" xfId="0" applyNumberFormat="1" applyFont="1" applyFill="1" applyBorder="1" applyAlignment="1" applyProtection="1">
      <alignment vertical="center"/>
    </xf>
    <xf numFmtId="0" fontId="33" fillId="0" borderId="24" xfId="0" applyFont="1" applyBorder="1" applyProtection="1">
      <protection locked="0"/>
    </xf>
    <xf numFmtId="3" fontId="32" fillId="0" borderId="24" xfId="1" applyNumberFormat="1" applyFont="1" applyFill="1" applyBorder="1" applyAlignment="1" applyProtection="1">
      <alignment horizontal="center" vertical="center" wrapText="1"/>
      <protection locked="0"/>
    </xf>
    <xf numFmtId="3" fontId="33" fillId="57" borderId="0" xfId="0" applyNumberFormat="1" applyFont="1" applyFill="1" applyBorder="1" applyAlignment="1" applyProtection="1">
      <alignment vertical="center"/>
      <protection locked="0"/>
    </xf>
    <xf numFmtId="3" fontId="35" fillId="0" borderId="0" xfId="0" applyNumberFormat="1" applyFont="1" applyBorder="1" applyAlignment="1" applyProtection="1">
      <alignment horizontal="right"/>
      <protection locked="0"/>
    </xf>
    <xf numFmtId="3" fontId="31" fillId="0" borderId="0" xfId="0" applyNumberFormat="1" applyFont="1" applyBorder="1" applyProtection="1">
      <protection locked="0"/>
    </xf>
    <xf numFmtId="3" fontId="35" fillId="0" borderId="28" xfId="0" applyNumberFormat="1" applyFont="1" applyBorder="1" applyAlignment="1" applyProtection="1">
      <alignment horizontal="right"/>
      <protection locked="0"/>
    </xf>
    <xf numFmtId="3" fontId="32" fillId="0" borderId="28" xfId="0" applyNumberFormat="1" applyFont="1" applyBorder="1" applyAlignment="1" applyProtection="1">
      <alignment horizontal="right"/>
      <protection locked="0"/>
    </xf>
    <xf numFmtId="0" fontId="33" fillId="0" borderId="0" xfId="0" applyFont="1" applyBorder="1" applyProtection="1">
      <protection locked="0"/>
    </xf>
    <xf numFmtId="3" fontId="33" fillId="57" borderId="3" xfId="0" applyNumberFormat="1" applyFont="1" applyFill="1" applyBorder="1" applyAlignment="1" applyProtection="1">
      <alignment horizontal="left" vertical="top"/>
      <protection locked="0"/>
    </xf>
    <xf numFmtId="3" fontId="33" fillId="0" borderId="28" xfId="0" applyNumberFormat="1" applyFont="1" applyBorder="1" applyAlignment="1" applyProtection="1">
      <alignment horizontal="left" vertical="center"/>
      <protection locked="0"/>
    </xf>
    <xf numFmtId="3" fontId="33" fillId="0" borderId="24" xfId="0" applyNumberFormat="1" applyFont="1" applyBorder="1" applyAlignment="1" applyProtection="1">
      <alignment horizontal="left" vertical="center"/>
      <protection locked="0"/>
    </xf>
    <xf numFmtId="3" fontId="33" fillId="57" borderId="31" xfId="0" applyNumberFormat="1" applyFont="1" applyFill="1" applyBorder="1" applyAlignment="1" applyProtection="1">
      <alignment horizontal="left" vertical="top" wrapText="1"/>
      <protection locked="0"/>
    </xf>
    <xf numFmtId="3" fontId="33" fillId="57" borderId="30" xfId="0" applyNumberFormat="1" applyFont="1" applyFill="1" applyBorder="1" applyAlignment="1" applyProtection="1">
      <alignment horizontal="left" vertical="top"/>
      <protection locked="0"/>
    </xf>
    <xf numFmtId="9" fontId="33" fillId="57" borderId="30" xfId="1" applyFont="1" applyFill="1" applyBorder="1" applyAlignment="1" applyProtection="1">
      <alignment horizontal="left" vertical="top" wrapText="1"/>
      <protection locked="0"/>
    </xf>
    <xf numFmtId="3" fontId="33" fillId="0" borderId="28" xfId="0" applyNumberFormat="1" applyFont="1" applyBorder="1" applyAlignment="1" applyProtection="1">
      <alignment horizontal="center" vertical="center" wrapText="1"/>
      <protection locked="0"/>
    </xf>
    <xf numFmtId="3" fontId="33" fillId="0" borderId="28" xfId="0" applyNumberFormat="1" applyFont="1" applyBorder="1" applyAlignment="1" applyProtection="1">
      <alignment horizontal="left" vertical="center" wrapText="1"/>
      <protection locked="0"/>
    </xf>
    <xf numFmtId="3" fontId="31" fillId="0" borderId="0" xfId="0" applyNumberFormat="1" applyFont="1" applyBorder="1" applyAlignment="1" applyProtection="1">
      <protection locked="0"/>
    </xf>
    <xf numFmtId="9" fontId="32" fillId="0" borderId="0" xfId="1" applyFont="1" applyFill="1" applyBorder="1" applyAlignment="1" applyProtection="1">
      <alignment horizontal="right" vertical="center" wrapText="1"/>
      <protection locked="0"/>
    </xf>
    <xf numFmtId="2" fontId="32" fillId="0" borderId="0" xfId="1" applyNumberFormat="1" applyFont="1" applyFill="1" applyBorder="1" applyAlignment="1" applyProtection="1">
      <alignment horizontal="right" vertical="center" wrapText="1"/>
      <protection locked="0"/>
    </xf>
    <xf numFmtId="0" fontId="33" fillId="0" borderId="0" xfId="0" applyFont="1" applyBorder="1" applyAlignment="1" applyProtection="1">
      <alignment vertical="center"/>
      <protection locked="0"/>
    </xf>
    <xf numFmtId="0" fontId="33" fillId="0" borderId="25" xfId="0" applyFont="1" applyBorder="1" applyAlignment="1" applyProtection="1">
      <alignment vertical="center"/>
      <protection locked="0"/>
    </xf>
    <xf numFmtId="0" fontId="2" fillId="0" borderId="26" xfId="0" applyFont="1" applyBorder="1" applyAlignment="1" applyProtection="1">
      <alignment vertical="center"/>
      <protection locked="0"/>
    </xf>
    <xf numFmtId="0" fontId="2" fillId="0" borderId="0" xfId="0" applyFont="1" applyBorder="1" applyAlignment="1" applyProtection="1">
      <alignment vertical="center"/>
      <protection locked="0"/>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2" fillId="0" borderId="28" xfId="0" applyNumberFormat="1" applyFont="1" applyFill="1" applyBorder="1" applyAlignment="1" applyProtection="1">
      <alignment horizontal="left" vertical="center"/>
      <protection locked="0"/>
    </xf>
    <xf numFmtId="3" fontId="32" fillId="0" borderId="28" xfId="0" applyNumberFormat="1" applyFont="1" applyBorder="1" applyProtection="1">
      <protection locked="0"/>
    </xf>
    <xf numFmtId="165" fontId="32" fillId="0" borderId="19" xfId="0" applyNumberFormat="1" applyFont="1" applyFill="1" applyBorder="1" applyAlignment="1" applyProtection="1">
      <alignment horizontal="center" vertical="center"/>
      <protection locked="0"/>
    </xf>
    <xf numFmtId="9" fontId="38" fillId="0" borderId="18" xfId="1" applyFont="1" applyFill="1" applyBorder="1" applyAlignment="1" applyProtection="1">
      <alignment horizontal="center" vertical="center"/>
      <protection locked="0"/>
    </xf>
    <xf numFmtId="9" fontId="32" fillId="0" borderId="18" xfId="1" applyNumberFormat="1" applyFont="1" applyFill="1" applyBorder="1" applyAlignment="1" applyProtection="1">
      <alignment horizontal="center" vertical="center"/>
      <protection locked="0"/>
    </xf>
    <xf numFmtId="3" fontId="32" fillId="0" borderId="18" xfId="1" applyNumberFormat="1" applyFont="1" applyFill="1" applyBorder="1" applyAlignment="1" applyProtection="1">
      <alignment horizontal="center" vertical="center"/>
      <protection locked="0"/>
    </xf>
    <xf numFmtId="9" fontId="33" fillId="57" borderId="50" xfId="1" applyFont="1" applyFill="1" applyBorder="1" applyAlignment="1" applyProtection="1">
      <alignment horizontal="left" vertical="top" wrapText="1"/>
    </xf>
    <xf numFmtId="0" fontId="32" fillId="0" borderId="20" xfId="275" applyNumberFormat="1" applyFont="1" applyFill="1" applyBorder="1" applyAlignment="1" applyProtection="1">
      <alignment vertical="center"/>
      <protection locked="0"/>
    </xf>
    <xf numFmtId="0" fontId="32" fillId="0" borderId="38" xfId="275" applyNumberFormat="1" applyFont="1" applyFill="1" applyBorder="1" applyAlignment="1" applyProtection="1">
      <alignment vertical="center"/>
      <protection locked="0"/>
    </xf>
    <xf numFmtId="0" fontId="32" fillId="0" borderId="21" xfId="275" applyNumberFormat="1" applyFont="1" applyFill="1" applyBorder="1" applyAlignment="1" applyProtection="1">
      <alignment vertical="center"/>
      <protection locked="0"/>
    </xf>
    <xf numFmtId="0" fontId="32" fillId="0" borderId="0" xfId="275" applyNumberFormat="1" applyFont="1" applyFill="1" applyBorder="1" applyAlignment="1" applyProtection="1">
      <alignment vertical="center"/>
      <protection locked="0"/>
    </xf>
    <xf numFmtId="0" fontId="32" fillId="0" borderId="22" xfId="275" applyNumberFormat="1" applyFont="1" applyFill="1" applyBorder="1" applyAlignment="1" applyProtection="1">
      <alignment vertical="center"/>
      <protection locked="0"/>
    </xf>
    <xf numFmtId="0" fontId="32" fillId="0" borderId="39" xfId="275" applyNumberFormat="1" applyFont="1" applyFill="1" applyBorder="1" applyAlignment="1" applyProtection="1">
      <alignment vertical="center"/>
      <protection locked="0"/>
    </xf>
    <xf numFmtId="9" fontId="33" fillId="57" borderId="32" xfId="1" applyFont="1" applyFill="1" applyBorder="1" applyAlignment="1" applyProtection="1">
      <alignment vertical="center" wrapText="1"/>
      <protection locked="0"/>
    </xf>
    <xf numFmtId="0" fontId="0" fillId="0" borderId="18" xfId="0" quotePrefix="1" applyFont="1" applyFill="1" applyBorder="1" applyAlignment="1" applyProtection="1">
      <alignment horizontal="center" vertical="center" wrapText="1"/>
      <protection locked="0"/>
    </xf>
    <xf numFmtId="0" fontId="40" fillId="59" borderId="0" xfId="275" applyFont="1" applyFill="1" applyBorder="1" applyProtection="1">
      <protection locked="0"/>
    </xf>
    <xf numFmtId="0" fontId="40" fillId="59" borderId="0" xfId="275" applyFont="1" applyFill="1" applyProtection="1">
      <protection locked="0"/>
    </xf>
    <xf numFmtId="0" fontId="40" fillId="59" borderId="0" xfId="275" applyFont="1" applyFill="1" applyBorder="1" applyAlignment="1" applyProtection="1">
      <alignment horizontal="center" vertical="center"/>
      <protection locked="0"/>
    </xf>
    <xf numFmtId="0" fontId="40" fillId="62" borderId="0" xfId="275" applyNumberFormat="1" applyFont="1" applyFill="1" applyBorder="1" applyAlignment="1" applyProtection="1">
      <alignment vertical="center"/>
      <protection locked="0"/>
    </xf>
    <xf numFmtId="0" fontId="30" fillId="57" borderId="30" xfId="634" applyFont="1" applyFill="1" applyBorder="1" applyAlignment="1" applyProtection="1">
      <alignment horizontal="left" vertical="top" wrapText="1"/>
      <protection locked="0"/>
    </xf>
    <xf numFmtId="0" fontId="30" fillId="61" borderId="30" xfId="634" applyFont="1" applyFill="1" applyBorder="1" applyAlignment="1" applyProtection="1">
      <alignment horizontal="left" vertical="top" wrapText="1"/>
      <protection locked="0"/>
    </xf>
    <xf numFmtId="0" fontId="32" fillId="59" borderId="0" xfId="275" applyFont="1" applyFill="1" applyBorder="1" applyAlignment="1" applyProtection="1">
      <alignment horizontal="center" vertical="center"/>
      <protection locked="0"/>
    </xf>
    <xf numFmtId="0" fontId="32" fillId="59" borderId="0" xfId="275" applyFont="1" applyFill="1" applyProtection="1">
      <protection locked="0"/>
    </xf>
    <xf numFmtId="0" fontId="30" fillId="57"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center"/>
      <protection locked="0"/>
    </xf>
    <xf numFmtId="0" fontId="30" fillId="60" borderId="4" xfId="634" applyFont="1" applyFill="1" applyBorder="1" applyAlignment="1" applyProtection="1">
      <alignment horizontal="left" vertical="center" wrapText="1"/>
      <protection locked="0"/>
    </xf>
    <xf numFmtId="0" fontId="30" fillId="61" borderId="4" xfId="634" applyFont="1" applyFill="1" applyBorder="1" applyAlignment="1" applyProtection="1">
      <alignment horizontal="left" vertical="top" wrapText="1"/>
      <protection locked="0"/>
    </xf>
    <xf numFmtId="0" fontId="0" fillId="0" borderId="51" xfId="0" applyBorder="1" applyAlignment="1" applyProtection="1">
      <alignment horizontal="right" vertical="top" wrapText="1"/>
    </xf>
    <xf numFmtId="0" fontId="0" fillId="0" borderId="52" xfId="0" applyFont="1" applyFill="1" applyBorder="1" applyAlignment="1" applyProtection="1">
      <alignment horizontal="center" vertical="center" wrapText="1"/>
    </xf>
    <xf numFmtId="0" fontId="0" fillId="0" borderId="51" xfId="0" applyNumberFormat="1" applyFont="1" applyBorder="1" applyAlignment="1" applyProtection="1">
      <alignment horizontal="center" vertical="center"/>
    </xf>
    <xf numFmtId="0" fontId="0" fillId="0" borderId="51" xfId="0" applyFont="1" applyBorder="1" applyAlignment="1" applyProtection="1">
      <alignment horizontal="left" vertical="center" wrapText="1"/>
      <protection locked="0"/>
    </xf>
    <xf numFmtId="0" fontId="41" fillId="0" borderId="51" xfId="0" applyFont="1" applyBorder="1" applyAlignment="1" applyProtection="1">
      <alignment horizontal="center" vertical="center" wrapText="1"/>
    </xf>
    <xf numFmtId="0" fontId="0" fillId="0" borderId="51" xfId="0" applyFont="1" applyBorder="1" applyAlignment="1" applyProtection="1">
      <alignment horizontal="center" vertical="center" wrapText="1"/>
    </xf>
    <xf numFmtId="173" fontId="41" fillId="0" borderId="51" xfId="0" applyNumberFormat="1" applyFont="1" applyBorder="1" applyAlignment="1" applyProtection="1">
      <alignment horizontal="center" vertical="center" wrapText="1"/>
    </xf>
    <xf numFmtId="173" fontId="42" fillId="0" borderId="51" xfId="0" applyNumberFormat="1" applyFont="1" applyFill="1" applyBorder="1" applyAlignment="1" applyProtection="1">
      <alignment horizontal="center" vertical="center" wrapText="1"/>
    </xf>
    <xf numFmtId="0" fontId="30" fillId="0" borderId="51" xfId="0" applyFont="1" applyBorder="1" applyAlignment="1" applyProtection="1">
      <alignment horizontal="left" vertical="top" wrapText="1"/>
      <protection locked="0"/>
    </xf>
    <xf numFmtId="174" fontId="30" fillId="0" borderId="51" xfId="275" applyNumberFormat="1" applyFont="1" applyFill="1" applyBorder="1" applyAlignment="1" applyProtection="1">
      <alignment horizontal="left" vertical="center"/>
      <protection locked="0"/>
    </xf>
    <xf numFmtId="0" fontId="30" fillId="0" borderId="51" xfId="0" applyFont="1" applyBorder="1" applyAlignment="1" applyProtection="1">
      <alignment horizontal="center" vertical="center" wrapText="1"/>
      <protection locked="0"/>
    </xf>
    <xf numFmtId="0" fontId="0" fillId="0" borderId="0" xfId="0" applyProtection="1">
      <protection locked="0"/>
    </xf>
    <xf numFmtId="0" fontId="0" fillId="0" borderId="51" xfId="0" applyBorder="1" applyAlignment="1" applyProtection="1">
      <alignment horizontal="right" vertical="top" wrapText="1"/>
      <protection locked="0"/>
    </xf>
    <xf numFmtId="0" fontId="0" fillId="0" borderId="45" xfId="0" applyFont="1" applyFill="1" applyBorder="1" applyAlignment="1" applyProtection="1">
      <alignment horizontal="center" vertical="center" wrapText="1"/>
    </xf>
    <xf numFmtId="173" fontId="41" fillId="0" borderId="53" xfId="0" applyNumberFormat="1" applyFont="1" applyBorder="1" applyAlignment="1" applyProtection="1">
      <alignment horizontal="center" vertical="center" wrapText="1"/>
    </xf>
    <xf numFmtId="173" fontId="42" fillId="0" borderId="53" xfId="0" applyNumberFormat="1" applyFont="1" applyFill="1" applyBorder="1" applyAlignment="1" applyProtection="1">
      <alignment horizontal="center" vertical="center" wrapText="1"/>
    </xf>
    <xf numFmtId="0" fontId="0" fillId="0" borderId="53" xfId="0" applyBorder="1" applyAlignment="1" applyProtection="1">
      <alignment horizontal="center" vertical="center" wrapText="1"/>
      <protection locked="0"/>
    </xf>
    <xf numFmtId="0" fontId="0" fillId="0" borderId="51" xfId="0" applyBorder="1" applyAlignment="1" applyProtection="1">
      <alignment horizontal="left" vertical="top" wrapText="1"/>
      <protection locked="0"/>
    </xf>
    <xf numFmtId="165" fontId="0" fillId="0" borderId="53" xfId="0" applyNumberFormat="1" applyBorder="1" applyAlignment="1" applyProtection="1">
      <alignment horizontal="center" vertical="center"/>
      <protection locked="0"/>
    </xf>
    <xf numFmtId="0" fontId="43" fillId="0" borderId="53" xfId="0" applyFont="1" applyFill="1" applyBorder="1" applyAlignment="1" applyProtection="1">
      <alignment vertical="center" wrapText="1"/>
      <protection locked="0"/>
    </xf>
    <xf numFmtId="0" fontId="0" fillId="0" borderId="52" xfId="0" applyFill="1" applyBorder="1" applyAlignment="1" applyProtection="1">
      <alignment horizontal="center" vertical="center" wrapText="1"/>
    </xf>
    <xf numFmtId="0" fontId="0" fillId="0" borderId="45" xfId="0" applyFill="1" applyBorder="1" applyAlignment="1" applyProtection="1">
      <alignment horizontal="center" vertical="center" wrapText="1"/>
    </xf>
    <xf numFmtId="0" fontId="0" fillId="0" borderId="51" xfId="0" applyNumberFormat="1" applyBorder="1" applyAlignment="1" applyProtection="1">
      <alignment horizontal="center" vertical="center"/>
    </xf>
    <xf numFmtId="0" fontId="0" fillId="0" borderId="51" xfId="0" applyBorder="1" applyAlignment="1" applyProtection="1">
      <alignment horizontal="left" vertical="center" wrapText="1"/>
      <protection locked="0"/>
    </xf>
    <xf numFmtId="0" fontId="0" fillId="0" borderId="51" xfId="0" applyBorder="1" applyAlignment="1" applyProtection="1">
      <alignment horizontal="center" vertical="center" wrapText="1"/>
    </xf>
    <xf numFmtId="0" fontId="0" fillId="0" borderId="51" xfId="0" applyBorder="1" applyAlignment="1" applyProtection="1">
      <alignment horizontal="left" vertical="top" wrapText="1"/>
    </xf>
    <xf numFmtId="0" fontId="30" fillId="0" borderId="53" xfId="0" applyFont="1" applyBorder="1" applyAlignment="1" applyProtection="1">
      <alignment horizontal="left" vertical="top" wrapText="1"/>
      <protection locked="0"/>
    </xf>
    <xf numFmtId="0" fontId="30" fillId="0" borderId="53" xfId="0" applyFont="1" applyBorder="1" applyAlignment="1" applyProtection="1">
      <alignment horizontal="center" vertical="center" wrapText="1"/>
      <protection locked="0"/>
    </xf>
    <xf numFmtId="3" fontId="32" fillId="0" borderId="19" xfId="0" applyNumberFormat="1" applyFont="1" applyFill="1" applyBorder="1" applyAlignment="1" applyProtection="1">
      <alignment vertical="center" wrapText="1"/>
      <protection locked="0"/>
    </xf>
    <xf numFmtId="0" fontId="30" fillId="60" borderId="30" xfId="634" applyFont="1" applyFill="1" applyBorder="1" applyAlignment="1" applyProtection="1">
      <alignment horizontal="left" vertical="top" wrapText="1"/>
      <protection locked="0"/>
    </xf>
    <xf numFmtId="0" fontId="0" fillId="0" borderId="54" xfId="0" applyFont="1" applyBorder="1" applyAlignment="1" applyProtection="1">
      <alignment horizontal="left" vertical="top" wrapText="1"/>
    </xf>
    <xf numFmtId="165" fontId="0" fillId="0" borderId="51" xfId="0" applyNumberFormat="1" applyBorder="1" applyAlignment="1" applyProtection="1">
      <alignment horizontal="center" vertical="center"/>
      <protection locked="0"/>
    </xf>
    <xf numFmtId="0" fontId="43" fillId="0" borderId="51" xfId="0" applyFont="1" applyFill="1" applyBorder="1" applyAlignment="1" applyProtection="1">
      <alignment vertical="center" wrapText="1"/>
      <protection locked="0"/>
    </xf>
    <xf numFmtId="0" fontId="0" fillId="0" borderId="53" xfId="0" applyFont="1" applyBorder="1" applyAlignment="1" applyProtection="1">
      <alignment vertical="top" wrapText="1"/>
      <protection locked="0"/>
    </xf>
    <xf numFmtId="0" fontId="0" fillId="0" borderId="53" xfId="0" applyBorder="1" applyAlignment="1" applyProtection="1">
      <alignment horizontal="left" vertical="top" wrapText="1"/>
    </xf>
    <xf numFmtId="3" fontId="49" fillId="57" borderId="44" xfId="0" applyNumberFormat="1" applyFont="1" applyFill="1" applyBorder="1" applyAlignment="1" applyProtection="1">
      <alignment vertical="center"/>
    </xf>
    <xf numFmtId="175" fontId="49" fillId="57" borderId="44" xfId="0" applyNumberFormat="1" applyFont="1" applyFill="1" applyBorder="1" applyAlignment="1" applyProtection="1">
      <alignment horizontal="left" vertical="center" wrapText="1"/>
    </xf>
    <xf numFmtId="0" fontId="50" fillId="0" borderId="0" xfId="0" applyFont="1"/>
    <xf numFmtId="0" fontId="51" fillId="57" borderId="21" xfId="275" applyNumberFormat="1" applyFont="1" applyFill="1" applyBorder="1" applyAlignment="1" applyProtection="1">
      <alignment horizontal="center" vertical="center"/>
    </xf>
    <xf numFmtId="0" fontId="51" fillId="57" borderId="21" xfId="275" applyNumberFormat="1" applyFont="1" applyFill="1" applyBorder="1" applyAlignment="1" applyProtection="1">
      <alignment vertical="center"/>
    </xf>
    <xf numFmtId="0" fontId="51" fillId="0" borderId="55" xfId="275" applyNumberFormat="1" applyFont="1" applyFill="1" applyBorder="1" applyAlignment="1" applyProtection="1">
      <alignment horizontal="left" vertical="top" wrapText="1"/>
      <protection locked="0"/>
    </xf>
    <xf numFmtId="3" fontId="50" fillId="57" borderId="18" xfId="0" applyNumberFormat="1" applyFont="1" applyFill="1" applyBorder="1" applyAlignment="1" applyProtection="1">
      <alignment horizontal="center" vertical="center" wrapText="1"/>
    </xf>
    <xf numFmtId="3" fontId="32" fillId="57" borderId="19" xfId="0" applyNumberFormat="1" applyFont="1" applyFill="1" applyBorder="1" applyAlignment="1" applyProtection="1">
      <alignment vertical="top" wrapText="1"/>
      <protection locked="0"/>
    </xf>
    <xf numFmtId="0" fontId="51" fillId="0" borderId="18" xfId="275" applyNumberFormat="1" applyFont="1" applyFill="1" applyBorder="1" applyAlignment="1" applyProtection="1">
      <alignment horizontal="left" vertical="top" wrapText="1"/>
      <protection locked="0"/>
    </xf>
    <xf numFmtId="0" fontId="51" fillId="0" borderId="34" xfId="275" applyNumberFormat="1" applyFont="1" applyFill="1" applyBorder="1" applyAlignment="1" applyProtection="1">
      <alignment horizontal="left" vertical="top" wrapText="1"/>
      <protection locked="0"/>
    </xf>
    <xf numFmtId="0" fontId="50" fillId="0" borderId="0" xfId="0" applyFont="1" applyProtection="1"/>
    <xf numFmtId="0" fontId="50" fillId="0" borderId="44" xfId="0" applyFont="1" applyBorder="1" applyAlignment="1" applyProtection="1">
      <alignment vertical="center" wrapText="1"/>
    </xf>
    <xf numFmtId="0" fontId="52" fillId="0" borderId="51" xfId="0" applyFont="1" applyBorder="1" applyAlignment="1" applyProtection="1">
      <alignment horizontal="left" vertical="top" wrapText="1"/>
      <protection locked="0"/>
    </xf>
    <xf numFmtId="3" fontId="32" fillId="59" borderId="19" xfId="0" applyNumberFormat="1" applyFont="1" applyFill="1" applyBorder="1" applyAlignment="1" applyProtection="1">
      <alignment vertical="center" wrapText="1"/>
      <protection locked="0"/>
    </xf>
    <xf numFmtId="0" fontId="33" fillId="0" borderId="18" xfId="275" applyNumberFormat="1" applyFont="1" applyFill="1" applyBorder="1" applyAlignment="1" applyProtection="1">
      <alignment horizontal="left" vertical="center" wrapText="1"/>
      <protection locked="0"/>
    </xf>
    <xf numFmtId="3" fontId="32" fillId="63" borderId="18" xfId="0" applyNumberFormat="1" applyFont="1" applyFill="1" applyBorder="1" applyAlignment="1" applyProtection="1">
      <alignment horizontal="center" vertical="center"/>
      <protection locked="0"/>
    </xf>
    <xf numFmtId="14" fontId="31" fillId="59" borderId="0" xfId="0" applyNumberFormat="1" applyFont="1" applyFill="1" applyBorder="1" applyAlignment="1" applyProtection="1">
      <alignment horizontal="left"/>
      <protection locked="0"/>
    </xf>
    <xf numFmtId="0" fontId="33" fillId="0" borderId="34" xfId="275" applyNumberFormat="1" applyFont="1" applyFill="1" applyBorder="1" applyAlignment="1" applyProtection="1">
      <alignment horizontal="left" vertical="top" wrapText="1"/>
      <protection locked="0"/>
    </xf>
    <xf numFmtId="0" fontId="33" fillId="0" borderId="35" xfId="275" applyNumberFormat="1" applyFont="1" applyFill="1" applyBorder="1" applyAlignment="1" applyProtection="1">
      <alignment horizontal="left" vertical="top" wrapText="1"/>
      <protection locked="0"/>
    </xf>
    <xf numFmtId="0" fontId="33" fillId="0" borderId="36" xfId="275" applyNumberFormat="1" applyFont="1" applyFill="1" applyBorder="1" applyAlignment="1" applyProtection="1">
      <alignment horizontal="left" vertical="top" wrapText="1"/>
      <protection locked="0"/>
    </xf>
    <xf numFmtId="9" fontId="31" fillId="0" borderId="18" xfId="1" applyNumberFormat="1" applyFont="1" applyFill="1" applyBorder="1" applyAlignment="1" applyProtection="1">
      <alignment horizontal="center" vertical="center" wrapText="1"/>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9" fontId="34" fillId="0" borderId="18" xfId="1" applyNumberFormat="1" applyFont="1" applyFill="1" applyBorder="1" applyAlignment="1" applyProtection="1">
      <alignment horizontal="center" vertical="center" wrapText="1"/>
    </xf>
    <xf numFmtId="9" fontId="34" fillId="0" borderId="34" xfId="1" applyNumberFormat="1" applyFont="1" applyFill="1" applyBorder="1" applyAlignment="1" applyProtection="1">
      <alignment horizontal="center" vertical="center" wrapText="1"/>
    </xf>
    <xf numFmtId="9" fontId="34" fillId="0" borderId="35" xfId="1" applyNumberFormat="1" applyFont="1" applyFill="1" applyBorder="1" applyAlignment="1" applyProtection="1">
      <alignment horizontal="center" vertical="center" wrapText="1"/>
    </xf>
    <xf numFmtId="9" fontId="34" fillId="0" borderId="36" xfId="1" applyNumberFormat="1" applyFont="1" applyFill="1" applyBorder="1" applyAlignment="1" applyProtection="1">
      <alignment horizontal="center" vertical="center" wrapText="1"/>
    </xf>
    <xf numFmtId="0" fontId="30" fillId="2" borderId="17" xfId="0" applyFont="1" applyFill="1" applyBorder="1" applyAlignment="1">
      <alignment horizontal="center"/>
    </xf>
    <xf numFmtId="0" fontId="3" fillId="0" borderId="48" xfId="0" applyFont="1" applyBorder="1" applyAlignment="1" applyProtection="1">
      <alignment horizontal="left" vertical="center"/>
      <protection locked="0"/>
    </xf>
    <xf numFmtId="0" fontId="3" fillId="0" borderId="49" xfId="0" applyFont="1" applyBorder="1" applyAlignment="1" applyProtection="1">
      <alignment horizontal="left" vertical="center"/>
      <protection locked="0"/>
    </xf>
    <xf numFmtId="0" fontId="3" fillId="0" borderId="10" xfId="0" applyFont="1" applyBorder="1" applyAlignment="1" applyProtection="1">
      <alignment horizontal="left" vertical="center"/>
      <protection locked="0"/>
    </xf>
    <xf numFmtId="0" fontId="39" fillId="58" borderId="0" xfId="275" applyNumberFormat="1" applyFont="1" applyFill="1" applyBorder="1" applyAlignment="1" applyProtection="1">
      <alignment horizontal="left"/>
      <protection locked="0"/>
    </xf>
    <xf numFmtId="0" fontId="31" fillId="57" borderId="1" xfId="634" applyNumberFormat="1" applyFont="1" applyFill="1" applyBorder="1" applyAlignment="1" applyProtection="1">
      <alignment horizontal="left" vertical="top" wrapText="1"/>
      <protection locked="0"/>
    </xf>
    <xf numFmtId="0" fontId="31" fillId="60" borderId="1" xfId="634" applyNumberFormat="1" applyFont="1" applyFill="1" applyBorder="1" applyAlignment="1" applyProtection="1">
      <alignment horizontal="left" vertical="top" wrapText="1"/>
      <protection locked="0"/>
    </xf>
    <xf numFmtId="0" fontId="31" fillId="61" borderId="1" xfId="634" applyNumberFormat="1" applyFont="1" applyFill="1" applyBorder="1" applyAlignment="1" applyProtection="1">
      <alignment horizontal="left" vertical="top" wrapText="1"/>
      <protection locked="0"/>
    </xf>
    <xf numFmtId="0" fontId="30" fillId="60" borderId="30" xfId="634" applyFont="1" applyFill="1" applyBorder="1" applyAlignment="1" applyProtection="1">
      <alignment horizontal="left" vertical="top" wrapText="1"/>
      <protection locked="0"/>
    </xf>
    <xf numFmtId="165" fontId="3" fillId="0" borderId="18" xfId="0" applyNumberFormat="1" applyFont="1" applyFill="1" applyBorder="1" applyAlignment="1" applyProtection="1">
      <alignment horizontal="center" vertical="center"/>
      <protection locked="0"/>
    </xf>
    <xf numFmtId="0" fontId="3" fillId="0" borderId="18" xfId="275" applyNumberFormat="1" applyFont="1" applyFill="1" applyBorder="1" applyAlignment="1" applyProtection="1">
      <alignment horizontal="left" vertical="center" wrapText="1"/>
      <protection locked="0"/>
    </xf>
  </cellXfs>
  <cellStyles count="635">
    <cellStyle name="%" xfId="2"/>
    <cellStyle name="% 2" xfId="3"/>
    <cellStyle name="20% - Ênfase1 2" xfId="4"/>
    <cellStyle name="20% - Ênfase1 2 2" xfId="5"/>
    <cellStyle name="20% - Ênfase2 2" xfId="6"/>
    <cellStyle name="20% - Ênfase3 2" xfId="7"/>
    <cellStyle name="20% - Ênfase4 2" xfId="8"/>
    <cellStyle name="20% - Ênfase4 2 2" xfId="9"/>
    <cellStyle name="20% - Ênfase5 2" xfId="10"/>
    <cellStyle name="20% - Ênfase5 2 2" xfId="11"/>
    <cellStyle name="20% - Ênfase6 2" xfId="12"/>
    <cellStyle name="20% - Ênfase6 2 2" xfId="13"/>
    <cellStyle name="20% - Énfasis1" xfId="14"/>
    <cellStyle name="20% - Énfasis1 2" xfId="15"/>
    <cellStyle name="20% - Énfasis1 2 2" xfId="16"/>
    <cellStyle name="20% - Énfasis1 3" xfId="17"/>
    <cellStyle name="20% - Énfasis2" xfId="18"/>
    <cellStyle name="20% - Énfasis2 2" xfId="19"/>
    <cellStyle name="20% - Énfasis2 2 2" xfId="20"/>
    <cellStyle name="20% - Énfasis2 3" xfId="21"/>
    <cellStyle name="20% - Énfasis3" xfId="22"/>
    <cellStyle name="20% - Énfasis3 2" xfId="23"/>
    <cellStyle name="20% - Énfasis3 2 2" xfId="24"/>
    <cellStyle name="20% - Énfasis3 3" xfId="25"/>
    <cellStyle name="20% - Énfasis4" xfId="26"/>
    <cellStyle name="20% - Énfasis4 2" xfId="27"/>
    <cellStyle name="20% - Énfasis4 2 2" xfId="28"/>
    <cellStyle name="20% - Énfasis4 3" xfId="29"/>
    <cellStyle name="20% - Énfasis5" xfId="30"/>
    <cellStyle name="20% - Énfasis5 2" xfId="31"/>
    <cellStyle name="20% - Énfasis5 2 2" xfId="32"/>
    <cellStyle name="20% - Énfasis5 3" xfId="33"/>
    <cellStyle name="20% - Énfasis6" xfId="34"/>
    <cellStyle name="20% - Énfasis6 2" xfId="35"/>
    <cellStyle name="20% - Énfasis6 2 2" xfId="36"/>
    <cellStyle name="20% - Énfasis6 3" xfId="37"/>
    <cellStyle name="40% - Ênfase1 2" xfId="38"/>
    <cellStyle name="40% - Ênfase2 2" xfId="39"/>
    <cellStyle name="40% - Ênfase3 2" xfId="40"/>
    <cellStyle name="40% - Ênfase4 2" xfId="41"/>
    <cellStyle name="40% - Ênfase4 2 2" xfId="42"/>
    <cellStyle name="40% - Ênfase5 2" xfId="43"/>
    <cellStyle name="40% - Ênfase6 2" xfId="44"/>
    <cellStyle name="40% - Énfasis1" xfId="45"/>
    <cellStyle name="40% - Énfasis1 2" xfId="46"/>
    <cellStyle name="40% - Énfasis1 2 2" xfId="47"/>
    <cellStyle name="40% - Énfasis1 3" xfId="48"/>
    <cellStyle name="40% - Énfasis2" xfId="49"/>
    <cellStyle name="40% - Énfasis2 2" xfId="50"/>
    <cellStyle name="40% - Énfasis2 2 2" xfId="51"/>
    <cellStyle name="40% - Énfasis2 3" xfId="52"/>
    <cellStyle name="40% - Énfasis3" xfId="53"/>
    <cellStyle name="40% - Énfasis3 2" xfId="54"/>
    <cellStyle name="40% - Énfasis3 2 2" xfId="55"/>
    <cellStyle name="40% - Énfasis3 3" xfId="56"/>
    <cellStyle name="40% - Énfasis4" xfId="57"/>
    <cellStyle name="40% - Énfasis4 2" xfId="58"/>
    <cellStyle name="40% - Énfasis4 2 2" xfId="59"/>
    <cellStyle name="40% - Énfasis4 3" xfId="60"/>
    <cellStyle name="40% - Énfasis5" xfId="61"/>
    <cellStyle name="40% - Énfasis5 2" xfId="62"/>
    <cellStyle name="40% - Énfasis5 2 2" xfId="63"/>
    <cellStyle name="40% - Énfasis5 3" xfId="64"/>
    <cellStyle name="40% - Énfasis6" xfId="65"/>
    <cellStyle name="40% - Énfasis6 2" xfId="66"/>
    <cellStyle name="40% - Énfasis6 2 2" xfId="67"/>
    <cellStyle name="40% - Énfasis6 3" xfId="68"/>
    <cellStyle name="60% - Ênfase1 2" xfId="69"/>
    <cellStyle name="60% - Ênfase1 2 2" xfId="70"/>
    <cellStyle name="60% - Ênfase2 2" xfId="71"/>
    <cellStyle name="60% - Ênfase3 2" xfId="72"/>
    <cellStyle name="60% - Ênfase4 2" xfId="73"/>
    <cellStyle name="60% - Ênfase5 2" xfId="74"/>
    <cellStyle name="60% - Ênfase6 2" xfId="75"/>
    <cellStyle name="60% - Énfasis1" xfId="76"/>
    <cellStyle name="60% - Énfasis1 2" xfId="77"/>
    <cellStyle name="60% - Énfasis2" xfId="78"/>
    <cellStyle name="60% - Énfasis2 2" xfId="79"/>
    <cellStyle name="60% - Énfasis3" xfId="80"/>
    <cellStyle name="60% - Énfasis3 2" xfId="81"/>
    <cellStyle name="60% - Énfasis4" xfId="82"/>
    <cellStyle name="60% - Énfasis4 2" xfId="83"/>
    <cellStyle name="60% - Énfasis5" xfId="84"/>
    <cellStyle name="60% - Énfasis5 2" xfId="85"/>
    <cellStyle name="60% - Énfasis6" xfId="86"/>
    <cellStyle name="60% - Énfasis6 2" xfId="87"/>
    <cellStyle name="active" xfId="88"/>
    <cellStyle name="active 2" xfId="89"/>
    <cellStyle name="Bom 2" xfId="90"/>
    <cellStyle name="Buena" xfId="91"/>
    <cellStyle name="Buena 2" xfId="92"/>
    <cellStyle name="Cálculo 2" xfId="93"/>
    <cellStyle name="Cálculo 2 2" xfId="94"/>
    <cellStyle name="Cálculo 2 2 2" xfId="606"/>
    <cellStyle name="Cálculo 2 3" xfId="95"/>
    <cellStyle name="Cálculo 2 3 2" xfId="607"/>
    <cellStyle name="Cálculo 2 4" xfId="96"/>
    <cellStyle name="Cálculo 2 4 2" xfId="608"/>
    <cellStyle name="Cálculo 2 5" xfId="605"/>
    <cellStyle name="Cálculo 3" xfId="97"/>
    <cellStyle name="Cálculo 3 2" xfId="609"/>
    <cellStyle name="Cálculo 4" xfId="98"/>
    <cellStyle name="Cálculo 4 2" xfId="610"/>
    <cellStyle name="Cálculo 5" xfId="99"/>
    <cellStyle name="Cálculo 5 2" xfId="611"/>
    <cellStyle name="Campo do Assistente de dados" xfId="100"/>
    <cellStyle name="Canto do Assistente de dados" xfId="101"/>
    <cellStyle name="Categoria do Assistente de dados" xfId="102"/>
    <cellStyle name="Celda de comprobación" xfId="103"/>
    <cellStyle name="Celda de comprobación 2" xfId="104"/>
    <cellStyle name="Celda vinculada" xfId="105"/>
    <cellStyle name="Celda vinculada 2" xfId="106"/>
    <cellStyle name="Célula de Verificação 2" xfId="107"/>
    <cellStyle name="Célula Vinculada 2" xfId="108"/>
    <cellStyle name="Comma 10" xfId="109"/>
    <cellStyle name="Comma 10 2" xfId="110"/>
    <cellStyle name="Comma 11" xfId="111"/>
    <cellStyle name="Comma 11 2" xfId="112"/>
    <cellStyle name="Comma 12" xfId="113"/>
    <cellStyle name="Comma 12 2" xfId="114"/>
    <cellStyle name="Comma 13" xfId="115"/>
    <cellStyle name="Comma 13 2" xfId="116"/>
    <cellStyle name="Comma 14" xfId="117"/>
    <cellStyle name="Comma 14 2" xfId="118"/>
    <cellStyle name="Comma 15" xfId="119"/>
    <cellStyle name="Comma 15 2" xfId="120"/>
    <cellStyle name="Comma 16" xfId="121"/>
    <cellStyle name="Comma 16 2" xfId="122"/>
    <cellStyle name="Comma 17" xfId="123"/>
    <cellStyle name="Comma 17 2" xfId="124"/>
    <cellStyle name="Comma 18" xfId="125"/>
    <cellStyle name="Comma 18 2" xfId="126"/>
    <cellStyle name="Comma 19" xfId="127"/>
    <cellStyle name="Comma 19 2" xfId="128"/>
    <cellStyle name="Comma 2" xfId="129"/>
    <cellStyle name="Comma 2 2" xfId="130"/>
    <cellStyle name="Comma 20" xfId="131"/>
    <cellStyle name="Comma 20 2" xfId="132"/>
    <cellStyle name="Comma 21" xfId="133"/>
    <cellStyle name="Comma 21 2" xfId="134"/>
    <cellStyle name="Comma 22" xfId="135"/>
    <cellStyle name="Comma 3" xfId="136"/>
    <cellStyle name="Comma 3 2" xfId="137"/>
    <cellStyle name="Comma 4" xfId="138"/>
    <cellStyle name="Comma 4 2" xfId="139"/>
    <cellStyle name="Comma 5" xfId="140"/>
    <cellStyle name="Comma 5 2" xfId="141"/>
    <cellStyle name="Comma 6" xfId="142"/>
    <cellStyle name="Comma 6 2" xfId="143"/>
    <cellStyle name="Comma 7" xfId="144"/>
    <cellStyle name="Comma 7 2" xfId="145"/>
    <cellStyle name="Comma 8" xfId="146"/>
    <cellStyle name="Comma 8 2" xfId="147"/>
    <cellStyle name="Comma 9" xfId="148"/>
    <cellStyle name="Comma 9 2" xfId="149"/>
    <cellStyle name="Currency 2" xfId="150"/>
    <cellStyle name="Currency 3" xfId="151"/>
    <cellStyle name="date" xfId="152"/>
    <cellStyle name="Encabezado 4" xfId="153"/>
    <cellStyle name="Encabezado 4 2" xfId="154"/>
    <cellStyle name="Ênfase1 2" xfId="155"/>
    <cellStyle name="Ênfase1 2 2" xfId="156"/>
    <cellStyle name="Ênfase2 2" xfId="157"/>
    <cellStyle name="Ênfase3 2" xfId="158"/>
    <cellStyle name="Ênfase3 2 2" xfId="159"/>
    <cellStyle name="Ênfase4 2" xfId="160"/>
    <cellStyle name="Ênfase5 2" xfId="161"/>
    <cellStyle name="Ênfase6 2" xfId="162"/>
    <cellStyle name="Énfasis1" xfId="163"/>
    <cellStyle name="Énfasis1 2" xfId="164"/>
    <cellStyle name="Énfasis2" xfId="165"/>
    <cellStyle name="Énfasis2 2" xfId="166"/>
    <cellStyle name="Énfasis3" xfId="167"/>
    <cellStyle name="Énfasis3 2" xfId="168"/>
    <cellStyle name="Énfasis4" xfId="169"/>
    <cellStyle name="Énfasis4 2" xfId="170"/>
    <cellStyle name="Énfasis5" xfId="171"/>
    <cellStyle name="Énfasis5 2" xfId="172"/>
    <cellStyle name="Énfasis6" xfId="173"/>
    <cellStyle name="Énfasis6 2" xfId="174"/>
    <cellStyle name="Entrada 2" xfId="175"/>
    <cellStyle name="Entrada 2 2" xfId="176"/>
    <cellStyle name="Entrada 2 2 2" xfId="613"/>
    <cellStyle name="Entrada 2 3" xfId="177"/>
    <cellStyle name="Entrada 2 3 2" xfId="614"/>
    <cellStyle name="Entrada 2 4" xfId="178"/>
    <cellStyle name="Entrada 2 4 2" xfId="615"/>
    <cellStyle name="Entrada 2 5" xfId="612"/>
    <cellStyle name="Entrada 3" xfId="179"/>
    <cellStyle name="Entrada 3 2" xfId="616"/>
    <cellStyle name="Entrada 4" xfId="180"/>
    <cellStyle name="Entrada 4 2" xfId="617"/>
    <cellStyle name="Entrada 5" xfId="181"/>
    <cellStyle name="Entrada 5 2" xfId="618"/>
    <cellStyle name="Excel Built-in Normal" xfId="633"/>
    <cellStyle name="Excel_BuiltIn_Comma" xfId="182"/>
    <cellStyle name="Grey" xfId="183"/>
    <cellStyle name="Header1" xfId="184"/>
    <cellStyle name="Header1 2" xfId="185"/>
    <cellStyle name="Header2" xfId="186"/>
    <cellStyle name="Header2 2" xfId="187"/>
    <cellStyle name="Header2 2 2" xfId="620"/>
    <cellStyle name="Header2 3" xfId="619"/>
    <cellStyle name="Hyperlink 2" xfId="188"/>
    <cellStyle name="Hyperlink 2 2" xfId="189"/>
    <cellStyle name="Incorrecto" xfId="190"/>
    <cellStyle name="Incorrecto 2" xfId="191"/>
    <cellStyle name="Incorreto 2" xfId="192"/>
    <cellStyle name="Input [yellow]" xfId="193"/>
    <cellStyle name="Input [yellow] 2" xfId="621"/>
    <cellStyle name="Moeda 2" xfId="632"/>
    <cellStyle name="Neutra 2" xfId="194"/>
    <cellStyle name="Normal" xfId="0" builtinId="0"/>
    <cellStyle name="Normal - Style1" xfId="195"/>
    <cellStyle name="Normal - Style1 2" xfId="196"/>
    <cellStyle name="Normal - Style1 3" xfId="197"/>
    <cellStyle name="Normal - Style1 4" xfId="198"/>
    <cellStyle name="Normal - Style1 5" xfId="199"/>
    <cellStyle name="Normal - Style1 6" xfId="200"/>
    <cellStyle name="Normal - Style1 7" xfId="201"/>
    <cellStyle name="Normal - Style1 8" xfId="202"/>
    <cellStyle name="Normal - Style1 9" xfId="203"/>
    <cellStyle name="Normal 10" xfId="204"/>
    <cellStyle name="Normal 10 2" xfId="205"/>
    <cellStyle name="Normal 2" xfId="206"/>
    <cellStyle name="Normal 2 2" xfId="207"/>
    <cellStyle name="Normal 2 2 2" xfId="208"/>
    <cellStyle name="Normal 2 2 2 2" xfId="209"/>
    <cellStyle name="Normal 2 2 2 2 2" xfId="210"/>
    <cellStyle name="Normal 2 2 2 3" xfId="211"/>
    <cellStyle name="Normal 2 2 2 4" xfId="212"/>
    <cellStyle name="Normal 2 2 3" xfId="213"/>
    <cellStyle name="Normal 2 2 3 2" xfId="214"/>
    <cellStyle name="Normal 2 2 4" xfId="215"/>
    <cellStyle name="Normal 2 2 5" xfId="216"/>
    <cellStyle name="Normal 2 3" xfId="217"/>
    <cellStyle name="Normal 2 3 2" xfId="218"/>
    <cellStyle name="Normal 2 3 2 2" xfId="219"/>
    <cellStyle name="Normal 2 3 3" xfId="220"/>
    <cellStyle name="Normal 2 3 4" xfId="221"/>
    <cellStyle name="Normal 2 4" xfId="222"/>
    <cellStyle name="Normal 2 4 2" xfId="223"/>
    <cellStyle name="Normal 2 5" xfId="224"/>
    <cellStyle name="Normal 2 6" xfId="225"/>
    <cellStyle name="Normal 2_Tem_ProjectResourceRegister_TechEdited_616" xfId="226"/>
    <cellStyle name="Normal 3" xfId="227"/>
    <cellStyle name="Normal 3 2" xfId="228"/>
    <cellStyle name="Normal 3 2 2" xfId="229"/>
    <cellStyle name="Normal 3 2 2 2" xfId="230"/>
    <cellStyle name="Normal 3 2 2 2 2" xfId="231"/>
    <cellStyle name="Normal 3 2 2 2 2 2" xfId="232"/>
    <cellStyle name="Normal 3 2 2 2 3" xfId="233"/>
    <cellStyle name="Normal 3 2 2 2 4" xfId="234"/>
    <cellStyle name="Normal 3 2 2 3" xfId="235"/>
    <cellStyle name="Normal 3 2 2 3 2" xfId="236"/>
    <cellStyle name="Normal 3 2 2 4" xfId="237"/>
    <cellStyle name="Normal 3 2 2 5" xfId="238"/>
    <cellStyle name="Normal 3 2 3" xfId="239"/>
    <cellStyle name="Normal 3 2 3 2" xfId="240"/>
    <cellStyle name="Normal 3 2 3 2 2" xfId="241"/>
    <cellStyle name="Normal 3 2 3 2 2 2" xfId="242"/>
    <cellStyle name="Normal 3 2 3 2 3" xfId="243"/>
    <cellStyle name="Normal 3 2 3 3" xfId="244"/>
    <cellStyle name="Normal 3 2 3 3 2" xfId="245"/>
    <cellStyle name="Normal 3 2 3 4" xfId="246"/>
    <cellStyle name="Normal 3 2 3 5" xfId="247"/>
    <cellStyle name="Normal 3 2 4" xfId="248"/>
    <cellStyle name="Normal 3 2 4 2" xfId="249"/>
    <cellStyle name="Normal 3 2 4 2 2" xfId="250"/>
    <cellStyle name="Normal 3 2 4 3" xfId="251"/>
    <cellStyle name="Normal 3 2 5" xfId="252"/>
    <cellStyle name="Normal 3 2 5 2" xfId="253"/>
    <cellStyle name="Normal 3 2 6" xfId="254"/>
    <cellStyle name="Normal 3 2 7" xfId="255"/>
    <cellStyle name="Normal 3 3" xfId="256"/>
    <cellStyle name="Normal 3 3 2" xfId="257"/>
    <cellStyle name="Normal 3 3 2 2" xfId="258"/>
    <cellStyle name="Normal 3 3 2 2 2" xfId="259"/>
    <cellStyle name="Normal 3 3 2 3" xfId="260"/>
    <cellStyle name="Normal 3 3 2 4" xfId="261"/>
    <cellStyle name="Normal 3 3 3" xfId="262"/>
    <cellStyle name="Normal 3 3 3 2" xfId="263"/>
    <cellStyle name="Normal 3 3 4" xfId="264"/>
    <cellStyle name="Normal 3 3 5" xfId="265"/>
    <cellStyle name="Normal 3 4" xfId="266"/>
    <cellStyle name="Normal 3 4 2" xfId="267"/>
    <cellStyle name="Normal 3 4 2 2" xfId="268"/>
    <cellStyle name="Normal 3 4 3" xfId="269"/>
    <cellStyle name="Normal 3 4 4" xfId="270"/>
    <cellStyle name="Normal 3 5" xfId="271"/>
    <cellStyle name="Normal 3 5 2" xfId="272"/>
    <cellStyle name="Normal 3 6" xfId="273"/>
    <cellStyle name="Normal 3 7" xfId="274"/>
    <cellStyle name="Normal 4" xfId="275"/>
    <cellStyle name="Normal 4 2" xfId="276"/>
    <cellStyle name="Normal 4 2 2" xfId="277"/>
    <cellStyle name="Normal 4 3" xfId="278"/>
    <cellStyle name="Normal 4 3 2" xfId="279"/>
    <cellStyle name="Normal 4 4" xfId="280"/>
    <cellStyle name="Normal 5" xfId="281"/>
    <cellStyle name="Normal 5 2" xfId="282"/>
    <cellStyle name="Normal 6" xfId="283"/>
    <cellStyle name="Normal 6 2" xfId="284"/>
    <cellStyle name="Normal 7" xfId="285"/>
    <cellStyle name="Normal 8" xfId="286"/>
    <cellStyle name="Normal 9" xfId="287"/>
    <cellStyle name="Normal_SESI_EP_MA_Planejamento_PlanoIntegracao" xfId="634"/>
    <cellStyle name="Nota 2" xfId="288"/>
    <cellStyle name="Nota 2 2" xfId="622"/>
    <cellStyle name="Notas" xfId="289"/>
    <cellStyle name="Notas 2" xfId="290"/>
    <cellStyle name="Notas 2 2" xfId="624"/>
    <cellStyle name="Notas 3" xfId="623"/>
    <cellStyle name="Novo1" xfId="291"/>
    <cellStyle name="Novo1 2" xfId="292"/>
    <cellStyle name="Novo1 2 2" xfId="626"/>
    <cellStyle name="Novo1 3" xfId="625"/>
    <cellStyle name="nr_label" xfId="293"/>
    <cellStyle name="Percent [2]" xfId="294"/>
    <cellStyle name="Percent [2] 2" xfId="295"/>
    <cellStyle name="Percent [2] 3" xfId="296"/>
    <cellStyle name="Percent [2] 4" xfId="297"/>
    <cellStyle name="Percent [2] 5" xfId="298"/>
    <cellStyle name="Percent [2] 6" xfId="299"/>
    <cellStyle name="Percent [2] 7" xfId="300"/>
    <cellStyle name="Percent [2] 8" xfId="301"/>
    <cellStyle name="Percent [2] 9" xfId="302"/>
    <cellStyle name="Percent 10" xfId="303"/>
    <cellStyle name="Percent 100" xfId="304"/>
    <cellStyle name="Percent 101" xfId="305"/>
    <cellStyle name="Percent 102" xfId="306"/>
    <cellStyle name="Percent 103" xfId="307"/>
    <cellStyle name="Percent 104" xfId="308"/>
    <cellStyle name="Percent 105" xfId="309"/>
    <cellStyle name="Percent 106" xfId="310"/>
    <cellStyle name="Percent 107" xfId="311"/>
    <cellStyle name="Percent 108" xfId="312"/>
    <cellStyle name="Percent 109" xfId="313"/>
    <cellStyle name="Percent 11" xfId="314"/>
    <cellStyle name="Percent 110" xfId="315"/>
    <cellStyle name="Percent 111" xfId="316"/>
    <cellStyle name="Percent 112" xfId="317"/>
    <cellStyle name="Percent 113" xfId="318"/>
    <cellStyle name="Percent 114" xfId="319"/>
    <cellStyle name="Percent 115" xfId="320"/>
    <cellStyle name="Percent 116" xfId="321"/>
    <cellStyle name="Percent 117" xfId="322"/>
    <cellStyle name="Percent 118" xfId="323"/>
    <cellStyle name="Percent 119" xfId="324"/>
    <cellStyle name="Percent 12" xfId="325"/>
    <cellStyle name="Percent 120" xfId="326"/>
    <cellStyle name="Percent 121" xfId="327"/>
    <cellStyle name="Percent 122" xfId="328"/>
    <cellStyle name="Percent 123" xfId="329"/>
    <cellStyle name="Percent 124" xfId="330"/>
    <cellStyle name="Percent 125" xfId="331"/>
    <cellStyle name="Percent 126" xfId="332"/>
    <cellStyle name="Percent 127" xfId="333"/>
    <cellStyle name="Percent 128" xfId="334"/>
    <cellStyle name="Percent 129" xfId="335"/>
    <cellStyle name="Percent 13" xfId="336"/>
    <cellStyle name="Percent 130" xfId="337"/>
    <cellStyle name="Percent 131" xfId="338"/>
    <cellStyle name="Percent 132" xfId="339"/>
    <cellStyle name="Percent 133" xfId="340"/>
    <cellStyle name="Percent 134" xfId="341"/>
    <cellStyle name="Percent 135" xfId="342"/>
    <cellStyle name="Percent 136" xfId="343"/>
    <cellStyle name="Percent 137" xfId="344"/>
    <cellStyle name="Percent 138" xfId="345"/>
    <cellStyle name="Percent 139" xfId="346"/>
    <cellStyle name="Percent 14" xfId="347"/>
    <cellStyle name="Percent 140" xfId="348"/>
    <cellStyle name="Percent 141" xfId="349"/>
    <cellStyle name="Percent 142" xfId="350"/>
    <cellStyle name="Percent 143" xfId="351"/>
    <cellStyle name="Percent 144" xfId="352"/>
    <cellStyle name="Percent 145" xfId="353"/>
    <cellStyle name="Percent 146" xfId="354"/>
    <cellStyle name="Percent 147" xfId="355"/>
    <cellStyle name="Percent 148" xfId="356"/>
    <cellStyle name="Percent 149" xfId="357"/>
    <cellStyle name="Percent 15" xfId="358"/>
    <cellStyle name="Percent 150" xfId="359"/>
    <cellStyle name="Percent 151" xfId="360"/>
    <cellStyle name="Percent 152" xfId="361"/>
    <cellStyle name="Percent 153" xfId="362"/>
    <cellStyle name="Percent 154" xfId="363"/>
    <cellStyle name="Percent 155" xfId="364"/>
    <cellStyle name="Percent 156" xfId="365"/>
    <cellStyle name="Percent 157" xfId="366"/>
    <cellStyle name="Percent 158" xfId="367"/>
    <cellStyle name="Percent 159" xfId="368"/>
    <cellStyle name="Percent 16" xfId="369"/>
    <cellStyle name="Percent 160" xfId="370"/>
    <cellStyle name="Percent 161" xfId="371"/>
    <cellStyle name="Percent 162" xfId="372"/>
    <cellStyle name="Percent 163" xfId="373"/>
    <cellStyle name="Percent 164" xfId="374"/>
    <cellStyle name="Percent 165" xfId="375"/>
    <cellStyle name="Percent 166" xfId="376"/>
    <cellStyle name="Percent 167" xfId="377"/>
    <cellStyle name="Percent 168" xfId="378"/>
    <cellStyle name="Percent 169" xfId="379"/>
    <cellStyle name="Percent 17" xfId="380"/>
    <cellStyle name="Percent 170" xfId="381"/>
    <cellStyle name="Percent 171" xfId="382"/>
    <cellStyle name="Percent 172" xfId="383"/>
    <cellStyle name="Percent 173" xfId="384"/>
    <cellStyle name="Percent 174" xfId="385"/>
    <cellStyle name="Percent 175" xfId="386"/>
    <cellStyle name="Percent 176" xfId="387"/>
    <cellStyle name="Percent 177" xfId="388"/>
    <cellStyle name="Percent 178" xfId="389"/>
    <cellStyle name="Percent 179" xfId="390"/>
    <cellStyle name="Percent 18" xfId="391"/>
    <cellStyle name="Percent 180" xfId="392"/>
    <cellStyle name="Percent 181" xfId="393"/>
    <cellStyle name="Percent 182" xfId="394"/>
    <cellStyle name="Percent 183" xfId="395"/>
    <cellStyle name="Percent 184" xfId="396"/>
    <cellStyle name="Percent 185" xfId="397"/>
    <cellStyle name="Percent 186" xfId="398"/>
    <cellStyle name="Percent 187" xfId="399"/>
    <cellStyle name="Percent 188" xfId="400"/>
    <cellStyle name="Percent 189" xfId="401"/>
    <cellStyle name="Percent 19" xfId="402"/>
    <cellStyle name="Percent 190" xfId="403"/>
    <cellStyle name="Percent 191" xfId="404"/>
    <cellStyle name="Percent 192" xfId="405"/>
    <cellStyle name="Percent 193" xfId="406"/>
    <cellStyle name="Percent 194" xfId="407"/>
    <cellStyle name="Percent 195" xfId="408"/>
    <cellStyle name="Percent 196" xfId="409"/>
    <cellStyle name="Percent 197" xfId="410"/>
    <cellStyle name="Percent 198" xfId="411"/>
    <cellStyle name="Percent 199" xfId="412"/>
    <cellStyle name="Percent 2" xfId="413"/>
    <cellStyle name="Percent 20" xfId="414"/>
    <cellStyle name="Percent 200" xfId="415"/>
    <cellStyle name="Percent 201" xfId="416"/>
    <cellStyle name="Percent 202" xfId="417"/>
    <cellStyle name="Percent 203" xfId="418"/>
    <cellStyle name="Percent 204" xfId="419"/>
    <cellStyle name="Percent 205" xfId="420"/>
    <cellStyle name="Percent 206" xfId="421"/>
    <cellStyle name="Percent 207" xfId="422"/>
    <cellStyle name="Percent 208" xfId="423"/>
    <cellStyle name="Percent 209" xfId="424"/>
    <cellStyle name="Percent 21" xfId="425"/>
    <cellStyle name="Percent 210" xfId="426"/>
    <cellStyle name="Percent 211" xfId="427"/>
    <cellStyle name="Percent 212" xfId="428"/>
    <cellStyle name="Percent 213" xfId="429"/>
    <cellStyle name="Percent 214" xfId="430"/>
    <cellStyle name="Percent 215" xfId="431"/>
    <cellStyle name="Percent 216" xfId="432"/>
    <cellStyle name="Percent 217" xfId="433"/>
    <cellStyle name="Percent 218" xfId="434"/>
    <cellStyle name="Percent 219" xfId="435"/>
    <cellStyle name="Percent 22" xfId="436"/>
    <cellStyle name="Percent 220" xfId="437"/>
    <cellStyle name="Percent 221" xfId="438"/>
    <cellStyle name="Percent 222" xfId="439"/>
    <cellStyle name="Percent 223" xfId="440"/>
    <cellStyle name="Percent 224" xfId="441"/>
    <cellStyle name="Percent 225" xfId="442"/>
    <cellStyle name="Percent 226" xfId="443"/>
    <cellStyle name="Percent 227" xfId="444"/>
    <cellStyle name="Percent 228" xfId="445"/>
    <cellStyle name="Percent 229" xfId="446"/>
    <cellStyle name="Percent 23" xfId="447"/>
    <cellStyle name="Percent 230" xfId="448"/>
    <cellStyle name="Percent 231" xfId="449"/>
    <cellStyle name="Percent 232" xfId="450"/>
    <cellStyle name="Percent 233" xfId="451"/>
    <cellStyle name="Percent 234" xfId="452"/>
    <cellStyle name="Percent 235" xfId="453"/>
    <cellStyle name="Percent 236" xfId="454"/>
    <cellStyle name="Percent 237" xfId="455"/>
    <cellStyle name="Percent 238" xfId="456"/>
    <cellStyle name="Percent 239" xfId="457"/>
    <cellStyle name="Percent 24" xfId="458"/>
    <cellStyle name="Percent 240" xfId="459"/>
    <cellStyle name="Percent 241" xfId="460"/>
    <cellStyle name="Percent 25" xfId="461"/>
    <cellStyle name="Percent 26" xfId="462"/>
    <cellStyle name="Percent 27" xfId="463"/>
    <cellStyle name="Percent 28" xfId="464"/>
    <cellStyle name="Percent 29" xfId="465"/>
    <cellStyle name="Percent 3" xfId="466"/>
    <cellStyle name="Percent 30" xfId="467"/>
    <cellStyle name="Percent 31" xfId="468"/>
    <cellStyle name="Percent 32" xfId="469"/>
    <cellStyle name="Percent 33" xfId="470"/>
    <cellStyle name="Percent 34" xfId="471"/>
    <cellStyle name="Percent 35" xfId="472"/>
    <cellStyle name="Percent 36" xfId="473"/>
    <cellStyle name="Percent 37" xfId="474"/>
    <cellStyle name="Percent 38" xfId="475"/>
    <cellStyle name="Percent 39" xfId="476"/>
    <cellStyle name="Percent 4" xfId="477"/>
    <cellStyle name="Percent 40" xfId="478"/>
    <cellStyle name="Percent 41" xfId="479"/>
    <cellStyle name="Percent 42" xfId="480"/>
    <cellStyle name="Percent 43" xfId="481"/>
    <cellStyle name="Percent 44" xfId="482"/>
    <cellStyle name="Percent 45" xfId="483"/>
    <cellStyle name="Percent 46" xfId="484"/>
    <cellStyle name="Percent 47" xfId="485"/>
    <cellStyle name="Percent 48" xfId="486"/>
    <cellStyle name="Percent 49" xfId="487"/>
    <cellStyle name="Percent 5" xfId="488"/>
    <cellStyle name="Percent 50" xfId="489"/>
    <cellStyle name="Percent 51" xfId="490"/>
    <cellStyle name="Percent 52" xfId="491"/>
    <cellStyle name="Percent 53" xfId="492"/>
    <cellStyle name="Percent 54" xfId="493"/>
    <cellStyle name="Percent 55" xfId="494"/>
    <cellStyle name="Percent 56" xfId="495"/>
    <cellStyle name="Percent 57" xfId="496"/>
    <cellStyle name="Percent 58" xfId="497"/>
    <cellStyle name="Percent 59" xfId="498"/>
    <cellStyle name="Percent 6" xfId="499"/>
    <cellStyle name="Percent 60" xfId="500"/>
    <cellStyle name="Percent 61" xfId="501"/>
    <cellStyle name="Percent 62" xfId="502"/>
    <cellStyle name="Percent 63" xfId="503"/>
    <cellStyle name="Percent 64" xfId="504"/>
    <cellStyle name="Percent 65" xfId="505"/>
    <cellStyle name="Percent 66" xfId="506"/>
    <cellStyle name="Percent 67" xfId="507"/>
    <cellStyle name="Percent 68" xfId="508"/>
    <cellStyle name="Percent 69" xfId="509"/>
    <cellStyle name="Percent 7" xfId="510"/>
    <cellStyle name="Percent 70" xfId="511"/>
    <cellStyle name="Percent 71" xfId="512"/>
    <cellStyle name="Percent 72" xfId="513"/>
    <cellStyle name="Percent 73" xfId="514"/>
    <cellStyle name="Percent 74" xfId="515"/>
    <cellStyle name="Percent 75" xfId="516"/>
    <cellStyle name="Percent 76" xfId="517"/>
    <cellStyle name="Percent 77" xfId="518"/>
    <cellStyle name="Percent 78" xfId="519"/>
    <cellStyle name="Percent 79" xfId="520"/>
    <cellStyle name="Percent 8" xfId="521"/>
    <cellStyle name="Percent 80" xfId="522"/>
    <cellStyle name="Percent 81" xfId="523"/>
    <cellStyle name="Percent 82" xfId="524"/>
    <cellStyle name="Percent 83" xfId="525"/>
    <cellStyle name="Percent 84" xfId="526"/>
    <cellStyle name="Percent 85" xfId="527"/>
    <cellStyle name="Percent 86" xfId="528"/>
    <cellStyle name="Percent 87" xfId="529"/>
    <cellStyle name="Percent 88" xfId="530"/>
    <cellStyle name="Percent 89" xfId="531"/>
    <cellStyle name="Percent 9" xfId="532"/>
    <cellStyle name="Percent 90" xfId="533"/>
    <cellStyle name="Percent 91" xfId="534"/>
    <cellStyle name="Percent 92" xfId="535"/>
    <cellStyle name="Percent 93" xfId="536"/>
    <cellStyle name="Percent 94" xfId="537"/>
    <cellStyle name="Percent 95" xfId="538"/>
    <cellStyle name="Percent 96" xfId="539"/>
    <cellStyle name="Percent 97" xfId="540"/>
    <cellStyle name="Percent 98" xfId="541"/>
    <cellStyle name="Percent 99" xfId="542"/>
    <cellStyle name="Porcentagem" xfId="1" builtinId="5"/>
    <cellStyle name="Porcentagem 2" xfId="543"/>
    <cellStyle name="Porcentagem 2 2" xfId="544"/>
    <cellStyle name="Porcentagem 2 3" xfId="545"/>
    <cellStyle name="Porcentagem 2 4" xfId="546"/>
    <cellStyle name="Porcentagem 2 5" xfId="547"/>
    <cellStyle name="Porcentagem 3" xfId="548"/>
    <cellStyle name="Porcentagem 4" xfId="549"/>
    <cellStyle name="Porcentagem 4 2" xfId="550"/>
    <cellStyle name="PSChar" xfId="551"/>
    <cellStyle name="PSChar 2" xfId="552"/>
    <cellStyle name="Resultado do Assistente de dados" xfId="553"/>
    <cellStyle name="Saída 2" xfId="554"/>
    <cellStyle name="Saída 2 2" xfId="555"/>
    <cellStyle name="Saída 2 2 2" xfId="628"/>
    <cellStyle name="Saída 2 3" xfId="627"/>
    <cellStyle name="Salida" xfId="556"/>
    <cellStyle name="Salida 2" xfId="557"/>
    <cellStyle name="Salida 2 2" xfId="630"/>
    <cellStyle name="Salida 3" xfId="629"/>
    <cellStyle name="Texto de advertencia" xfId="558"/>
    <cellStyle name="Texto de advertencia 2" xfId="559"/>
    <cellStyle name="Texto de Aviso 2" xfId="560"/>
    <cellStyle name="Texto explicativo 2" xfId="561"/>
    <cellStyle name="Texto Explicativo 2 10" xfId="562"/>
    <cellStyle name="Texto explicativo 2 2" xfId="563"/>
    <cellStyle name="Texto Explicativo 2 3" xfId="564"/>
    <cellStyle name="Texto Explicativo 2 4" xfId="565"/>
    <cellStyle name="Texto Explicativo 2 5" xfId="566"/>
    <cellStyle name="Texto Explicativo 2 6" xfId="567"/>
    <cellStyle name="Texto Explicativo 2 7" xfId="568"/>
    <cellStyle name="Texto Explicativo 2 8" xfId="569"/>
    <cellStyle name="Texto Explicativo 2 9" xfId="570"/>
    <cellStyle name="Texto explicativo 3" xfId="571"/>
    <cellStyle name="Texto explicativo 4" xfId="572"/>
    <cellStyle name="Texto explicativo 5" xfId="573"/>
    <cellStyle name="Título 1 1" xfId="574"/>
    <cellStyle name="Título 1 2" xfId="575"/>
    <cellStyle name="Título 1 2 2" xfId="576"/>
    <cellStyle name="Título 1 2 3" xfId="577"/>
    <cellStyle name="Título 1 2 4" xfId="578"/>
    <cellStyle name="Título 1 3" xfId="579"/>
    <cellStyle name="Título 1 4" xfId="580"/>
    <cellStyle name="Título 2 2" xfId="581"/>
    <cellStyle name="Título 2 2 2" xfId="582"/>
    <cellStyle name="Título 2 2 3" xfId="583"/>
    <cellStyle name="Título 2 3" xfId="584"/>
    <cellStyle name="Título 2 4" xfId="585"/>
    <cellStyle name="Título 3 2" xfId="586"/>
    <cellStyle name="Título 3 2 2" xfId="587"/>
    <cellStyle name="Título 3 2 3" xfId="588"/>
    <cellStyle name="Título 3 3" xfId="589"/>
    <cellStyle name="Título 3 4" xfId="590"/>
    <cellStyle name="Título 4 2" xfId="591"/>
    <cellStyle name="Título 4 3" xfId="592"/>
    <cellStyle name="Título 4 4" xfId="593"/>
    <cellStyle name="Título 4 5" xfId="594"/>
    <cellStyle name="Título 5" xfId="595"/>
    <cellStyle name="Título 6" xfId="596"/>
    <cellStyle name="Título 7" xfId="597"/>
    <cellStyle name="Título do Assistente de dados" xfId="598"/>
    <cellStyle name="Total 2" xfId="599"/>
    <cellStyle name="Total 2 2" xfId="631"/>
    <cellStyle name="Valor do Assistente de dados" xfId="600"/>
    <cellStyle name="Vírgula 2" xfId="601"/>
    <cellStyle name="Vírgula 2 2" xfId="602"/>
    <cellStyle name="Vírgula 2 3" xfId="603"/>
    <cellStyle name="Vírgula 3" xfId="604"/>
  </cellStyles>
  <dxfs count="101">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color theme="1"/>
      </font>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s>
  <tableStyles count="0" defaultTableStyle="TableStyleMedium2" defaultPivotStyle="PivotStyleLight16"/>
  <colors>
    <mruColors>
      <color rgb="FF66FF66"/>
      <color rgb="FFFFFF00"/>
      <color rgb="FFFFCC19"/>
      <color rgb="FFFFCC5A"/>
      <color rgb="FFFFCC2D"/>
      <color rgb="FFFFCC66"/>
      <color rgb="FFFFCC00"/>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61151001499262"/>
          <c:y val="0.17116357556952264"/>
          <c:w val="0.19757621939486303"/>
          <c:h val="0.80274811910392474"/>
        </c:manualLayout>
      </c:layout>
      <c:doughnutChart>
        <c:varyColors val="1"/>
        <c:ser>
          <c:idx val="0"/>
          <c:order val="0"/>
          <c:tx>
            <c:v>Velocimetro</c:v>
          </c:tx>
          <c:spPr>
            <a:ln w="73025">
              <a:noFill/>
            </a:ln>
          </c:spPr>
          <c:dPt>
            <c:idx val="0"/>
            <c:bubble3D val="0"/>
            <c:spPr>
              <a:solidFill>
                <a:srgbClr val="FF0000">
                  <a:alpha val="55000"/>
                </a:srgbClr>
              </a:solidFill>
              <a:ln w="73025">
                <a:noFill/>
              </a:ln>
            </c:spPr>
            <c:extLst xmlns:c16r2="http://schemas.microsoft.com/office/drawing/2015/06/chart">
              <c:ext xmlns:c16="http://schemas.microsoft.com/office/drawing/2014/chart" uri="{C3380CC4-5D6E-409C-BE32-E72D297353CC}">
                <c16:uniqueId val="{00000001-145F-4832-80A7-C8636A2EAA96}"/>
              </c:ext>
            </c:extLst>
          </c:dPt>
          <c:dPt>
            <c:idx val="1"/>
            <c:bubble3D val="0"/>
            <c:spPr>
              <a:solidFill>
                <a:srgbClr val="FFCC00">
                  <a:alpha val="55000"/>
                </a:srgbClr>
              </a:solidFill>
              <a:ln w="73025" cap="flat" cmpd="sng">
                <a:noFill/>
              </a:ln>
            </c:spPr>
            <c:extLst xmlns:c16r2="http://schemas.microsoft.com/office/drawing/2015/06/chart">
              <c:ext xmlns:c16="http://schemas.microsoft.com/office/drawing/2014/chart" uri="{C3380CC4-5D6E-409C-BE32-E72D297353CC}">
                <c16:uniqueId val="{00000003-145F-4832-80A7-C8636A2EAA96}"/>
              </c:ext>
            </c:extLst>
          </c:dPt>
          <c:dPt>
            <c:idx val="2"/>
            <c:bubble3D val="0"/>
            <c:spPr>
              <a:solidFill>
                <a:srgbClr val="00B050">
                  <a:alpha val="70000"/>
                </a:srgbClr>
              </a:solidFill>
              <a:ln w="73025">
                <a:noFill/>
              </a:ln>
            </c:spPr>
            <c:extLst xmlns:c16r2="http://schemas.microsoft.com/office/drawing/2015/06/chart">
              <c:ext xmlns:c16="http://schemas.microsoft.com/office/drawing/2014/chart" uri="{C3380CC4-5D6E-409C-BE32-E72D297353CC}">
                <c16:uniqueId val="{00000005-145F-4832-80A7-C8636A2EAA96}"/>
              </c:ext>
            </c:extLst>
          </c:dPt>
          <c:dPt>
            <c:idx val="3"/>
            <c:bubble3D val="0"/>
            <c:spPr>
              <a:noFill/>
              <a:ln w="73025">
                <a:noFill/>
              </a:ln>
            </c:spPr>
            <c:extLst xmlns:c16r2="http://schemas.microsoft.com/office/drawing/2015/06/chart">
              <c:ext xmlns:c16="http://schemas.microsoft.com/office/drawing/2014/chart" uri="{C3380CC4-5D6E-409C-BE32-E72D297353CC}">
                <c16:uniqueId val="{00000007-145F-4832-80A7-C8636A2EAA96}"/>
              </c:ext>
            </c:extLst>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extLst xmlns:c16r2="http://schemas.microsoft.com/office/drawing/2015/06/chart">
            <c:ext xmlns:c16="http://schemas.microsoft.com/office/drawing/2014/chart" uri="{C3380CC4-5D6E-409C-BE32-E72D297353CC}">
              <c16:uniqueId val="{00000008-145F-4832-80A7-C8636A2EAA96}"/>
            </c:ext>
          </c:extLst>
        </c:ser>
        <c:dLbls>
          <c:showLegendKey val="0"/>
          <c:showVal val="0"/>
          <c:showCatName val="0"/>
          <c:showSerName val="0"/>
          <c:showPercent val="0"/>
          <c:showBubbleSize val="0"/>
          <c:showLeaderLines val="1"/>
        </c:dLbls>
        <c:firstSliceAng val="270"/>
        <c:holeSize val="51"/>
      </c:doughnutChart>
    </c:plotArea>
    <c:legend>
      <c:legendPos val="r"/>
      <c:legendEntry>
        <c:idx val="3"/>
        <c:delete val="1"/>
      </c:legendEntry>
      <c:layout>
        <c:manualLayout>
          <c:xMode val="edge"/>
          <c:yMode val="edge"/>
          <c:x val="0.45502990132562543"/>
          <c:y val="0.28739458198477175"/>
          <c:w val="0.21091545375009943"/>
          <c:h val="0.31545760288393476"/>
        </c:manualLayout>
      </c:layout>
      <c:overlay val="0"/>
      <c:txPr>
        <a:bodyPr/>
        <a:lstStyle/>
        <a:p>
          <a:pPr>
            <a:defRPr sz="1200"/>
          </a:pPr>
          <a:endParaRPr lang="pt-BR"/>
        </a:p>
      </c:txPr>
    </c:legend>
    <c:plotVisOnly val="0"/>
    <c:dispBlanksAs val="gap"/>
    <c:showDLblsOverMax val="0"/>
  </c:chart>
  <c:spPr>
    <a:noFill/>
    <a:ln>
      <a:noFill/>
    </a:ln>
  </c:spPr>
  <c:printSettings>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42589981929114"/>
          <c:y val="0.15890715414959097"/>
          <c:w val="0.20902184170210164"/>
          <c:h val="0.83975441666282946"/>
        </c:manualLayout>
      </c:layout>
      <c:doughnutChart>
        <c:varyColors val="1"/>
        <c:ser>
          <c:idx val="0"/>
          <c:order val="0"/>
          <c:tx>
            <c:v>Velocimetro</c:v>
          </c:tx>
          <c:spPr>
            <a:ln w="12700">
              <a:solidFill>
                <a:schemeClr val="bg1"/>
              </a:solidFill>
            </a:ln>
          </c:spPr>
          <c:dPt>
            <c:idx val="0"/>
            <c:bubble3D val="0"/>
            <c:spPr>
              <a:solidFill>
                <a:srgbClr val="FF0000">
                  <a:alpha val="10000"/>
                </a:srgbClr>
              </a:solidFill>
              <a:ln w="12700">
                <a:solidFill>
                  <a:schemeClr val="bg1"/>
                </a:solidFill>
              </a:ln>
            </c:spPr>
            <c:extLst xmlns:c16r2="http://schemas.microsoft.com/office/drawing/2015/06/chart">
              <c:ext xmlns:c16="http://schemas.microsoft.com/office/drawing/2014/chart" uri="{C3380CC4-5D6E-409C-BE32-E72D297353CC}">
                <c16:uniqueId val="{00000001-AFF5-4A29-B77C-24CA777C2B74}"/>
              </c:ext>
            </c:extLst>
          </c:dPt>
          <c:dPt>
            <c:idx val="1"/>
            <c:bubble3D val="0"/>
            <c:spPr>
              <a:solidFill>
                <a:srgbClr val="FFCC00">
                  <a:alpha val="55000"/>
                </a:srgbClr>
              </a:solidFill>
              <a:ln w="12700" cap="flat" cmpd="sng">
                <a:solidFill>
                  <a:schemeClr val="bg1"/>
                </a:solidFill>
              </a:ln>
            </c:spPr>
            <c:extLst xmlns:c16r2="http://schemas.microsoft.com/office/drawing/2015/06/chart">
              <c:ext xmlns:c16="http://schemas.microsoft.com/office/drawing/2014/chart" uri="{C3380CC4-5D6E-409C-BE32-E72D297353CC}">
                <c16:uniqueId val="{00000003-AFF5-4A29-B77C-24CA777C2B74}"/>
              </c:ext>
            </c:extLst>
          </c:dPt>
          <c:dPt>
            <c:idx val="2"/>
            <c:bubble3D val="0"/>
            <c:spPr>
              <a:solidFill>
                <a:srgbClr val="00B050">
                  <a:alpha val="70000"/>
                </a:srgbClr>
              </a:solidFill>
              <a:ln w="12700">
                <a:solidFill>
                  <a:schemeClr val="bg1"/>
                </a:solidFill>
              </a:ln>
            </c:spPr>
            <c:extLst xmlns:c16r2="http://schemas.microsoft.com/office/drawing/2015/06/chart">
              <c:ext xmlns:c16="http://schemas.microsoft.com/office/drawing/2014/chart" uri="{C3380CC4-5D6E-409C-BE32-E72D297353CC}">
                <c16:uniqueId val="{00000005-AFF5-4A29-B77C-24CA777C2B74}"/>
              </c:ext>
            </c:extLst>
          </c:dPt>
          <c:dPt>
            <c:idx val="3"/>
            <c:bubble3D val="0"/>
            <c:spPr>
              <a:noFill/>
              <a:ln w="12700">
                <a:noFill/>
              </a:ln>
            </c:spPr>
            <c:extLst xmlns:c16r2="http://schemas.microsoft.com/office/drawing/2015/06/chart">
              <c:ext xmlns:c16="http://schemas.microsoft.com/office/drawing/2014/chart" uri="{C3380CC4-5D6E-409C-BE32-E72D297353CC}">
                <c16:uniqueId val="{00000007-AFF5-4A29-B77C-24CA777C2B74}"/>
              </c:ext>
            </c:extLst>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extLst xmlns:c16r2="http://schemas.microsoft.com/office/drawing/2015/06/chart">
            <c:ext xmlns:c16="http://schemas.microsoft.com/office/drawing/2014/chart" uri="{C3380CC4-5D6E-409C-BE32-E72D297353CC}">
              <c16:uniqueId val="{00000008-AFF5-4A29-B77C-24CA777C2B74}"/>
            </c:ext>
          </c:extLst>
        </c:ser>
        <c:dLbls>
          <c:showLegendKey val="0"/>
          <c:showVal val="0"/>
          <c:showCatName val="0"/>
          <c:showSerName val="0"/>
          <c:showPercent val="0"/>
          <c:showBubbleSize val="0"/>
          <c:showLeaderLines val="1"/>
        </c:dLbls>
        <c:firstSliceAng val="270"/>
        <c:holeSize val="46"/>
      </c:doughnutChart>
      <c:pieChart>
        <c:varyColors val="1"/>
        <c:ser>
          <c:idx val="1"/>
          <c:order val="1"/>
          <c:tx>
            <c:v>Ponteiro</c:v>
          </c:tx>
          <c:spPr>
            <a:ln>
              <a:noFill/>
            </a:ln>
          </c:spPr>
          <c:dPt>
            <c:idx val="0"/>
            <c:bubble3D val="0"/>
            <c:spPr>
              <a:noFill/>
              <a:ln>
                <a:noFill/>
              </a:ln>
            </c:spPr>
            <c:extLst xmlns:c16r2="http://schemas.microsoft.com/office/drawing/2015/06/chart">
              <c:ext xmlns:c16="http://schemas.microsoft.com/office/drawing/2014/chart" uri="{C3380CC4-5D6E-409C-BE32-E72D297353CC}">
                <c16:uniqueId val="{0000000A-AFF5-4A29-B77C-24CA777C2B74}"/>
              </c:ext>
            </c:extLst>
          </c:dPt>
          <c:dPt>
            <c:idx val="1"/>
            <c:bubble3D val="0"/>
            <c:spPr>
              <a:solidFill>
                <a:schemeClr val="tx1"/>
              </a:solidFill>
              <a:ln>
                <a:solidFill>
                  <a:schemeClr val="tx1"/>
                </a:solidFill>
              </a:ln>
            </c:spPr>
            <c:extLst xmlns:c16r2="http://schemas.microsoft.com/office/drawing/2015/06/chart">
              <c:ext xmlns:c16="http://schemas.microsoft.com/office/drawing/2014/chart" uri="{C3380CC4-5D6E-409C-BE32-E72D297353CC}">
                <c16:uniqueId val="{0000000C-AFF5-4A29-B77C-24CA777C2B74}"/>
              </c:ext>
            </c:extLst>
          </c:dPt>
          <c:dPt>
            <c:idx val="2"/>
            <c:bubble3D val="0"/>
            <c:spPr>
              <a:noFill/>
              <a:ln>
                <a:noFill/>
              </a:ln>
            </c:spPr>
            <c:extLst xmlns:c16r2="http://schemas.microsoft.com/office/drawing/2015/06/chart">
              <c:ext xmlns:c16="http://schemas.microsoft.com/office/drawing/2014/chart" uri="{C3380CC4-5D6E-409C-BE32-E72D297353CC}">
                <c16:uniqueId val="{0000000E-AFF5-4A29-B77C-24CA777C2B74}"/>
              </c:ext>
            </c:extLst>
          </c:dPt>
          <c:dLbls>
            <c:dLbl>
              <c:idx val="1"/>
              <c:layout/>
              <c:tx>
                <c:strRef>
                  <c:f>'Base dados pizza'!$B$3</c:f>
                  <c:strCache>
                    <c:ptCount val="1"/>
                    <c:pt idx="0">
                      <c:v>59%</c:v>
                    </c:pt>
                  </c:strCache>
                </c:strRef>
              </c:tx>
              <c:spPr/>
              <c:txPr>
                <a:bodyPr/>
                <a:lstStyle/>
                <a:p>
                  <a:pPr>
                    <a:defRPr sz="1800" b="1"/>
                  </a:pPr>
                  <a:endParaRPr lang="pt-BR"/>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dlblFTEntry>
                      <c15:txfldGUID>{995E07A5-7F8E-4806-9DE0-95AD35F2D5F4}</c15:txfldGUID>
                      <c15:f>'Base dados pizza'!$B$3</c15:f>
                      <c15:dlblFieldTableCache>
                        <c:ptCount val="1"/>
                        <c:pt idx="0">
                          <c:v>54%</c:v>
                        </c:pt>
                      </c15:dlblFieldTableCache>
                    </c15:dlblFTEntry>
                  </c15:dlblFieldTable>
                  <c15:showDataLabelsRange val="0"/>
                </c:ext>
                <c:ext xmlns:c16="http://schemas.microsoft.com/office/drawing/2014/chart" uri="{C3380CC4-5D6E-409C-BE32-E72D297353CC}">
                  <c16:uniqueId val="{0000000C-AFF5-4A29-B77C-24CA777C2B74}"/>
                </c:ext>
              </c:extLst>
            </c:dLbl>
            <c:spPr>
              <a:noFill/>
              <a:ln>
                <a:noFill/>
              </a:ln>
              <a:effectLst/>
            </c:spPr>
            <c:txPr>
              <a:bodyPr/>
              <a:lstStyle/>
              <a:p>
                <a:pPr>
                  <a:defRPr sz="1800"/>
                </a:pPr>
                <a:endParaRPr lang="pt-B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s>
          <c:val>
            <c:numRef>
              <c:f>'Base dados pizza'!$J$3:$J$5</c:f>
              <c:numCache>
                <c:formatCode>0.0</c:formatCode>
                <c:ptCount val="3"/>
                <c:pt idx="0" formatCode="0">
                  <c:v>92.11796683881488</c:v>
                </c:pt>
                <c:pt idx="1">
                  <c:v>2.5</c:v>
                </c:pt>
                <c:pt idx="2">
                  <c:v>105.38203316118512</c:v>
                </c:pt>
              </c:numCache>
            </c:numRef>
          </c:val>
          <c:extLst xmlns:c16r2="http://schemas.microsoft.com/office/drawing/2015/06/chart">
            <c:ext xmlns:c16="http://schemas.microsoft.com/office/drawing/2014/chart" uri="{C3380CC4-5D6E-409C-BE32-E72D297353CC}">
              <c16:uniqueId val="{0000000F-AFF5-4A29-B77C-24CA777C2B74}"/>
            </c:ext>
          </c:extLst>
        </c:ser>
        <c:dLbls>
          <c:showLegendKey val="0"/>
          <c:showVal val="0"/>
          <c:showCatName val="0"/>
          <c:showSerName val="0"/>
          <c:showPercent val="0"/>
          <c:showBubbleSize val="0"/>
          <c:showLeaderLines val="1"/>
        </c:dLbls>
        <c:firstSliceAng val="266"/>
      </c:pieChart>
      <c:spPr>
        <a:noFill/>
        <a:ln w="25400">
          <a:noFill/>
        </a:ln>
      </c:spPr>
    </c:plotArea>
    <c:plotVisOnly val="0"/>
    <c:dispBlanksAs val="gap"/>
    <c:showDLblsOverMax val="0"/>
  </c:chart>
  <c:spPr>
    <a:noFill/>
    <a:ln>
      <a:noFill/>
    </a:ln>
  </c:spPr>
  <c:printSettings>
    <c:headerFooter/>
    <c:pageMargins b="0.75" l="0.7" r="0.7" t="0.75" header="0.3" footer="0.3"/>
    <c:pageSetup paperSize="9"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1361</xdr:rowOff>
    </xdr:from>
    <xdr:to>
      <xdr:col>7</xdr:col>
      <xdr:colOff>885825</xdr:colOff>
      <xdr:row>16</xdr:row>
      <xdr:rowOff>76200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38100</xdr:rowOff>
    </xdr:from>
    <xdr:to>
      <xdr:col>6</xdr:col>
      <xdr:colOff>914400</xdr:colOff>
      <xdr:row>16</xdr:row>
      <xdr:rowOff>9525</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dmenezes\AppData\Local\Microsoft\Windows\INetCache\Content.Outlook\BG06FBG0\Users\aneto\AppData\Local\Microsoft\Windows\INetCache\Content.Outlook\TWVUVG6A\2019-04-15%20Planilha%20de%20Riscos%20(proje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1-PLANO BÁSICO"/>
      <sheetName val="2-ÁRVORE DE ENTREGAS"/>
      <sheetName val="3-EQUIPE TÉCNICA"/>
      <sheetName val="3-MATRIZ ERICA"/>
      <sheetName val="4-ÁRVORE DE ENTREGAS (antigo)"/>
      <sheetName val="5-DICIONÁRIO DAS ENTREGAS"/>
      <sheetName val="MATRIZ DE RISCOS"/>
      <sheetName val="7-COMUNICAÇÕES"/>
      <sheetName val="8-ORÇAMENTO"/>
      <sheetName val="CONFIG"/>
    </sheetNames>
    <sheetDataSet>
      <sheetData sheetId="0"/>
      <sheetData sheetId="1"/>
      <sheetData sheetId="2"/>
      <sheetData sheetId="3"/>
      <sheetData sheetId="4"/>
      <sheetData sheetId="5"/>
      <sheetData sheetId="6"/>
      <sheetData sheetId="7"/>
      <sheetData sheetId="8"/>
      <sheetData sheetId="9"/>
      <sheetData sheetId="10">
        <row r="2">
          <cell r="A2" t="str">
            <v>Gerenciamento do projeto (Estimativas)</v>
          </cell>
          <cell r="B2" t="str">
            <v>Gerenciamento do projeto</v>
          </cell>
        </row>
        <row r="3">
          <cell r="A3" t="str">
            <v>Gerenciamento do projeto (Planejamento)</v>
          </cell>
          <cell r="B3" t="str">
            <v>Organizacional</v>
          </cell>
        </row>
        <row r="4">
          <cell r="A4" t="str">
            <v>Gerenciamento do projeto (Controle)</v>
          </cell>
          <cell r="B4" t="str">
            <v>Técnico</v>
          </cell>
        </row>
        <row r="5">
          <cell r="A5" t="str">
            <v>Gerenciamento do projeto (Comunicação)</v>
          </cell>
          <cell r="B5" t="str">
            <v>Externo</v>
          </cell>
        </row>
        <row r="6">
          <cell r="A6" t="str">
            <v>Organizacional (Dependências do projeto)</v>
          </cell>
        </row>
        <row r="7">
          <cell r="A7" t="str">
            <v>Organizacional (Recursos)</v>
          </cell>
        </row>
        <row r="8">
          <cell r="A8" t="str">
            <v>Organizacional (Financiamento)</v>
          </cell>
        </row>
        <row r="9">
          <cell r="A9" t="str">
            <v>Organizacional (Priorização)</v>
          </cell>
        </row>
        <row r="10">
          <cell r="A10" t="str">
            <v>Técnico (Requisitos)</v>
          </cell>
        </row>
        <row r="11">
          <cell r="A11" t="str">
            <v>Técnico (Tecnologia)</v>
          </cell>
        </row>
        <row r="12">
          <cell r="A12" t="str">
            <v>Técnico (Complexidade e interfaces)</v>
          </cell>
        </row>
        <row r="13">
          <cell r="A13" t="str">
            <v>Técnico (Desempenho e confiabilidade)</v>
          </cell>
        </row>
        <row r="14">
          <cell r="A14" t="str">
            <v>Técnico (Qualidade)</v>
          </cell>
        </row>
        <row r="15">
          <cell r="A15" t="str">
            <v>Externo (Contratos e fornecedores)</v>
          </cell>
        </row>
        <row r="16">
          <cell r="A16" t="str">
            <v>Externo (Legislação / Outras Entidades)</v>
          </cell>
        </row>
        <row r="17">
          <cell r="A17" t="str">
            <v>Externo (Economia)</v>
          </cell>
        </row>
        <row r="18">
          <cell r="A18" t="str">
            <v>Externo (Usuários e sociedade)</v>
          </cell>
        </row>
        <row r="19">
          <cell r="A19" t="str">
            <v>Externo (Político)</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EP1016"/>
  <sheetViews>
    <sheetView showGridLines="0" tabSelected="1" zoomScaleNormal="100" zoomScaleSheetLayoutView="100" zoomScalePageLayoutView="40" workbookViewId="0"/>
  </sheetViews>
  <sheetFormatPr defaultColWidth="0" defaultRowHeight="15.75"/>
  <cols>
    <col min="1" max="2" width="0.85546875" style="8" customWidth="1"/>
    <col min="3" max="3" width="7.85546875" style="44" customWidth="1"/>
    <col min="4" max="4" width="41.7109375" style="44" customWidth="1"/>
    <col min="5" max="6" width="14.42578125" style="44" customWidth="1"/>
    <col min="7" max="7" width="14.42578125" style="8" customWidth="1"/>
    <col min="8" max="8" width="15" style="8" hidden="1" customWidth="1"/>
    <col min="9" max="9" width="17.140625" style="8" hidden="1" customWidth="1"/>
    <col min="10" max="14" width="17.85546875" style="8" hidden="1" customWidth="1"/>
    <col min="15" max="15" width="91.140625" style="8" customWidth="1"/>
    <col min="16" max="16" width="0.85546875" style="8" customWidth="1"/>
    <col min="17" max="17" width="0.85546875" style="13" customWidth="1"/>
    <col min="18" max="19" width="9.140625" style="44" customWidth="1"/>
    <col min="20" max="23" width="11.140625" style="44" customWidth="1"/>
    <col min="24" max="25" width="23.7109375" bestFit="1"/>
    <col min="26" max="26" width="14.42578125" bestFit="1"/>
    <col min="27" max="27" width="14.28515625" bestFit="1"/>
    <col min="28" max="32" width="11.140625"/>
    <col min="33" max="33" width="12" bestFit="1"/>
    <col min="34" max="42" width="11.140625"/>
    <col min="43" max="43" width="11.140625" style="44" customWidth="1"/>
    <col min="44" max="53" width="11.140625" style="12" hidden="1"/>
    <col min="54" max="63" width="11.140625" style="8" hidden="1"/>
    <col min="64" max="78" width="11.140625" style="12" hidden="1"/>
    <col min="79" max="224" width="11.140625" style="8" hidden="1"/>
    <col min="225" max="236" width="11.140625" style="12" hidden="1"/>
    <col min="237" max="16136" width="11.140625" style="8" hidden="1"/>
    <col min="16137" max="16370" width="0" style="8" hidden="1"/>
    <col min="16371" max="16384" width="11.140625" style="8" hidden="1"/>
  </cols>
  <sheetData>
    <row r="1" spans="1:17" ht="7.5" customHeight="1">
      <c r="B1" s="9"/>
      <c r="C1" s="74"/>
      <c r="D1" s="75"/>
      <c r="E1" s="74"/>
      <c r="F1" s="74"/>
      <c r="G1" s="10"/>
      <c r="H1" s="10"/>
      <c r="I1" s="10"/>
      <c r="J1" s="10"/>
      <c r="K1" s="10"/>
      <c r="L1" s="10"/>
      <c r="M1" s="10"/>
      <c r="N1" s="10"/>
      <c r="O1" s="10"/>
      <c r="P1" s="11"/>
    </row>
    <row r="2" spans="1:17" ht="15" customHeight="1">
      <c r="A2" s="13"/>
      <c r="B2" s="14"/>
      <c r="C2" s="76"/>
      <c r="D2" s="76"/>
      <c r="E2" s="76"/>
      <c r="F2" s="76"/>
      <c r="G2" s="73" t="s">
        <v>22</v>
      </c>
      <c r="H2" s="73"/>
      <c r="I2" s="73"/>
      <c r="J2" s="73"/>
      <c r="K2" s="73"/>
      <c r="L2" s="73"/>
      <c r="M2" s="73"/>
      <c r="N2" s="73"/>
      <c r="O2" s="73"/>
      <c r="P2" s="15"/>
    </row>
    <row r="3" spans="1:17" ht="15" customHeight="1">
      <c r="A3" s="13"/>
      <c r="B3" s="14"/>
      <c r="C3" s="77" t="s">
        <v>21</v>
      </c>
      <c r="D3" s="78" t="s">
        <v>124</v>
      </c>
      <c r="E3" s="78"/>
      <c r="F3" s="78"/>
      <c r="G3" s="17" t="s">
        <v>62</v>
      </c>
      <c r="H3" s="17"/>
      <c r="I3" s="17"/>
      <c r="J3" s="16"/>
      <c r="K3" s="16"/>
      <c r="L3" s="16"/>
      <c r="M3" s="16"/>
      <c r="N3" s="18">
        <f>O3</f>
        <v>43931</v>
      </c>
      <c r="O3" s="179">
        <v>43931</v>
      </c>
      <c r="P3" s="15"/>
    </row>
    <row r="4" spans="1:17" ht="15" customHeight="1" thickBot="1">
      <c r="A4" s="13"/>
      <c r="B4" s="19"/>
      <c r="C4" s="79" t="s">
        <v>43</v>
      </c>
      <c r="D4" s="100" t="s">
        <v>125</v>
      </c>
      <c r="E4" s="80"/>
      <c r="F4" s="80"/>
      <c r="G4" s="20" t="s">
        <v>47</v>
      </c>
      <c r="H4" s="20"/>
      <c r="I4" s="20"/>
      <c r="J4" s="20"/>
      <c r="K4" s="20"/>
      <c r="L4" s="20"/>
      <c r="M4" s="20"/>
      <c r="N4" s="21"/>
      <c r="O4" s="101" t="s">
        <v>126</v>
      </c>
      <c r="P4" s="22"/>
    </row>
    <row r="5" spans="1:17" ht="7.5" customHeight="1" thickBot="1">
      <c r="A5" s="13"/>
      <c r="B5" s="13"/>
      <c r="C5" s="81"/>
      <c r="D5" s="81"/>
      <c r="E5" s="81"/>
      <c r="F5" s="81"/>
      <c r="G5" s="13"/>
      <c r="H5" s="13"/>
      <c r="I5" s="13"/>
      <c r="J5" s="13"/>
      <c r="K5" s="13"/>
      <c r="L5" s="13"/>
      <c r="M5" s="13"/>
      <c r="N5" s="23"/>
      <c r="O5" s="24"/>
      <c r="P5" s="13"/>
    </row>
    <row r="6" spans="1:17" ht="7.5" customHeight="1">
      <c r="A6" s="13"/>
      <c r="B6" s="9"/>
      <c r="C6" s="74"/>
      <c r="D6" s="74"/>
      <c r="E6" s="74"/>
      <c r="F6" s="74"/>
      <c r="G6" s="10"/>
      <c r="H6" s="10"/>
      <c r="I6" s="10"/>
      <c r="J6" s="10"/>
      <c r="K6" s="10"/>
      <c r="L6" s="10"/>
      <c r="M6" s="10"/>
      <c r="N6" s="10"/>
      <c r="O6" s="10"/>
      <c r="P6" s="11"/>
    </row>
    <row r="7" spans="1:17" ht="15" customHeight="1">
      <c r="A7" s="13"/>
      <c r="B7" s="14"/>
      <c r="C7" s="82" t="s">
        <v>41</v>
      </c>
      <c r="D7" s="82"/>
      <c r="E7" s="82"/>
      <c r="F7" s="82"/>
      <c r="G7" s="72"/>
      <c r="H7" s="72"/>
      <c r="I7" s="72"/>
      <c r="J7" s="72"/>
      <c r="K7" s="72"/>
      <c r="L7" s="72"/>
      <c r="M7" s="72"/>
      <c r="N7" s="72"/>
      <c r="O7" s="72"/>
      <c r="P7" s="25"/>
      <c r="Q7" s="68"/>
    </row>
    <row r="8" spans="1:17" ht="15" customHeight="1">
      <c r="B8" s="14"/>
      <c r="C8" s="113" t="s">
        <v>64</v>
      </c>
      <c r="D8" s="113"/>
      <c r="E8" s="113"/>
      <c r="F8" s="26" t="s">
        <v>45</v>
      </c>
      <c r="G8" s="26" t="s">
        <v>44</v>
      </c>
      <c r="H8" s="26"/>
      <c r="I8" s="26"/>
      <c r="J8" s="26"/>
      <c r="K8" s="27" t="s">
        <v>54</v>
      </c>
      <c r="L8" s="27"/>
      <c r="M8" s="27"/>
      <c r="N8" s="28" t="s">
        <v>53</v>
      </c>
      <c r="O8" s="29" t="s">
        <v>66</v>
      </c>
      <c r="P8" s="25"/>
      <c r="Q8" s="68"/>
    </row>
    <row r="9" spans="1:17" ht="33" customHeight="1">
      <c r="A9" s="13"/>
      <c r="B9" s="14"/>
      <c r="C9" s="107"/>
      <c r="D9" s="108"/>
      <c r="E9" s="108"/>
      <c r="F9" s="187">
        <f ca="1">IF(OR($D$3="",$D$3="não há"),"-",'Base dados pizza'!B3)</f>
        <v>0.59093635571054914</v>
      </c>
      <c r="G9" s="188">
        <f>IF(OR($D$3="",$D$3="não há"),"-",'Base dados pizza'!A3)</f>
        <v>0.64149956408020925</v>
      </c>
      <c r="H9" s="97"/>
      <c r="I9" s="69"/>
      <c r="J9" s="183"/>
      <c r="K9" s="183" t="e">
        <f>IF(OR(D3="",D3="não há"),"-",#REF!)</f>
        <v>#REF!</v>
      </c>
      <c r="L9" s="69"/>
      <c r="M9" s="69"/>
      <c r="N9" s="184" t="e">
        <f>IF(OR(D3="",D3="não há"),"-",#REF!)</f>
        <v>#REF!</v>
      </c>
      <c r="O9" s="180" t="s">
        <v>214</v>
      </c>
      <c r="P9" s="25"/>
      <c r="Q9" s="68"/>
    </row>
    <row r="10" spans="1:17" ht="33" customHeight="1">
      <c r="A10" s="13"/>
      <c r="B10" s="14"/>
      <c r="C10" s="109"/>
      <c r="D10" s="110"/>
      <c r="E10" s="110"/>
      <c r="F10" s="187"/>
      <c r="G10" s="189"/>
      <c r="H10" s="98"/>
      <c r="I10" s="70"/>
      <c r="J10" s="183"/>
      <c r="K10" s="183"/>
      <c r="L10" s="70"/>
      <c r="M10" s="70"/>
      <c r="N10" s="185"/>
      <c r="O10" s="181"/>
      <c r="P10" s="25"/>
      <c r="Q10" s="68"/>
    </row>
    <row r="11" spans="1:17" ht="33" customHeight="1">
      <c r="A11" s="13"/>
      <c r="B11" s="14"/>
      <c r="C11" s="109"/>
      <c r="D11" s="110"/>
      <c r="E11" s="110"/>
      <c r="F11" s="187"/>
      <c r="G11" s="189"/>
      <c r="H11" s="98"/>
      <c r="I11" s="70"/>
      <c r="J11" s="183"/>
      <c r="K11" s="183"/>
      <c r="L11" s="70"/>
      <c r="M11" s="70"/>
      <c r="N11" s="185"/>
      <c r="O11" s="181"/>
      <c r="P11" s="25"/>
      <c r="Q11" s="68"/>
    </row>
    <row r="12" spans="1:17" ht="33" customHeight="1">
      <c r="A12" s="13"/>
      <c r="B12" s="14"/>
      <c r="C12" s="109"/>
      <c r="D12" s="110"/>
      <c r="E12" s="110"/>
      <c r="F12" s="187"/>
      <c r="G12" s="189"/>
      <c r="H12" s="98"/>
      <c r="I12" s="70"/>
      <c r="J12" s="183"/>
      <c r="K12" s="183"/>
      <c r="L12" s="70"/>
      <c r="M12" s="70"/>
      <c r="N12" s="185"/>
      <c r="O12" s="181"/>
      <c r="P12" s="25"/>
      <c r="Q12" s="68"/>
    </row>
    <row r="13" spans="1:17" ht="33" customHeight="1">
      <c r="A13" s="13"/>
      <c r="B13" s="14"/>
      <c r="C13" s="111"/>
      <c r="D13" s="112"/>
      <c r="E13" s="112"/>
      <c r="F13" s="187"/>
      <c r="G13" s="190"/>
      <c r="H13" s="99"/>
      <c r="I13" s="71"/>
      <c r="J13" s="183"/>
      <c r="K13" s="183"/>
      <c r="L13" s="71"/>
      <c r="M13" s="71"/>
      <c r="N13" s="186"/>
      <c r="O13" s="182"/>
      <c r="P13" s="25"/>
      <c r="Q13" s="68"/>
    </row>
    <row r="14" spans="1:17" ht="7.5" customHeight="1" thickBot="1">
      <c r="A14" s="13"/>
      <c r="B14" s="19"/>
      <c r="C14" s="83"/>
      <c r="D14" s="83"/>
      <c r="E14" s="83"/>
      <c r="F14" s="83"/>
      <c r="G14" s="31"/>
      <c r="H14" s="31"/>
      <c r="I14" s="31"/>
      <c r="J14" s="31"/>
      <c r="K14" s="31"/>
      <c r="L14" s="31"/>
      <c r="M14" s="31"/>
      <c r="N14" s="31"/>
      <c r="O14" s="32"/>
      <c r="P14" s="22"/>
    </row>
    <row r="15" spans="1:17" ht="7.5" customHeight="1" thickBot="1">
      <c r="A15" s="13"/>
      <c r="B15" s="13"/>
      <c r="C15" s="81"/>
      <c r="D15" s="81"/>
      <c r="E15" s="81"/>
      <c r="F15" s="81"/>
      <c r="G15" s="13"/>
      <c r="H15" s="13"/>
      <c r="I15" s="13"/>
      <c r="J15" s="13"/>
      <c r="K15" s="13"/>
      <c r="L15" s="13"/>
      <c r="M15" s="13"/>
      <c r="N15" s="13"/>
      <c r="O15" s="33"/>
      <c r="P15" s="13"/>
    </row>
    <row r="16" spans="1:17" ht="7.5" customHeight="1">
      <c r="A16" s="13"/>
      <c r="B16" s="9"/>
      <c r="C16" s="84"/>
      <c r="D16" s="84"/>
      <c r="E16" s="84"/>
      <c r="F16" s="84"/>
      <c r="G16" s="34"/>
      <c r="H16" s="34"/>
      <c r="I16" s="34"/>
      <c r="J16" s="34"/>
      <c r="K16" s="34"/>
      <c r="L16" s="34"/>
      <c r="M16" s="34"/>
      <c r="N16" s="34"/>
      <c r="O16" s="10"/>
      <c r="P16" s="11"/>
    </row>
    <row r="17" spans="1:17" ht="15" customHeight="1">
      <c r="A17" s="13"/>
      <c r="B17" s="14"/>
      <c r="C17" s="82" t="s">
        <v>61</v>
      </c>
      <c r="D17" s="82"/>
      <c r="E17" s="82"/>
      <c r="F17" s="82"/>
      <c r="G17" s="72"/>
      <c r="H17" s="72"/>
      <c r="I17" s="72"/>
      <c r="J17" s="72"/>
      <c r="K17" s="72"/>
      <c r="L17" s="72"/>
      <c r="M17" s="72"/>
      <c r="N17" s="72"/>
      <c r="O17" s="72"/>
      <c r="P17" s="25"/>
      <c r="Q17" s="68"/>
    </row>
    <row r="18" spans="1:17" ht="32.25" customHeight="1">
      <c r="A18" s="13"/>
      <c r="B18" s="14"/>
      <c r="C18" s="85" t="s">
        <v>63</v>
      </c>
      <c r="D18" s="86" t="s">
        <v>65</v>
      </c>
      <c r="E18" s="87" t="s">
        <v>42</v>
      </c>
      <c r="F18" s="87" t="s">
        <v>34</v>
      </c>
      <c r="G18" s="35" t="s">
        <v>46</v>
      </c>
      <c r="H18" s="35" t="s">
        <v>51</v>
      </c>
      <c r="I18" s="35" t="s">
        <v>56</v>
      </c>
      <c r="J18" s="35" t="s">
        <v>52</v>
      </c>
      <c r="K18" s="35" t="s">
        <v>44</v>
      </c>
      <c r="L18" s="35" t="s">
        <v>0</v>
      </c>
      <c r="M18" s="35" t="s">
        <v>18</v>
      </c>
      <c r="N18" s="35" t="s">
        <v>60</v>
      </c>
      <c r="O18" s="106" t="s">
        <v>66</v>
      </c>
      <c r="P18" s="25"/>
      <c r="Q18" s="68"/>
    </row>
    <row r="19" spans="1:17" s="62" customFormat="1" ht="94.5">
      <c r="A19" s="93"/>
      <c r="B19" s="94"/>
      <c r="C19" s="178" t="s">
        <v>129</v>
      </c>
      <c r="D19" s="176" t="s">
        <v>90</v>
      </c>
      <c r="E19" s="102">
        <v>43677</v>
      </c>
      <c r="F19" s="200">
        <v>43708</v>
      </c>
      <c r="G19" s="114" t="s">
        <v>123</v>
      </c>
      <c r="H19" s="103">
        <f t="shared" ref="H19" si="0">I19</f>
        <v>4</v>
      </c>
      <c r="I19" s="103">
        <f t="shared" ref="I19" si="1">IF(G19="PREOCUPANTE",1,IF(G19="ATENÇÃO",2,IF(G19="ADEQUADO",3,IF(G19="CONCLUÍDO",4,""))))</f>
        <v>4</v>
      </c>
      <c r="J19" s="104">
        <f t="shared" ref="J19" si="2">IF(G19="CONCLUÍDO",1,IF(G19="ADEQUADO",0.91*K19,IF(G19="ATENÇÃO",0.6*K19,IF(G19="PREOCUPANTE",0.5*K19))))</f>
        <v>1</v>
      </c>
      <c r="K19" s="104">
        <f t="shared" ref="K19" ca="1" si="3">IF(OR(D19="",D19="não há"),"-",IFERROR(M19/L19,IF(F19&lt;=TODAY(),1,0)))</f>
        <v>1</v>
      </c>
      <c r="L19" s="105">
        <f>IF(OR(E19=0,F19=0),1,NETWORKDAYS(E19,F19,Feriados!$A$3:$A$100)*8)</f>
        <v>184</v>
      </c>
      <c r="M19" s="105">
        <f>IF($N$3&lt;E19,0,IF($N$3&gt;=F19,L19,NETWORKDAYS(E19,$N$3,Feriados!$A$3:$A$100)*8))</f>
        <v>184</v>
      </c>
      <c r="N19" s="105">
        <f t="shared" ref="N19" si="4">J19*L19</f>
        <v>184</v>
      </c>
      <c r="O19" s="177" t="s">
        <v>215</v>
      </c>
      <c r="P19" s="95"/>
      <c r="Q19" s="96"/>
    </row>
    <row r="20" spans="1:17" s="62" customFormat="1" ht="47.25">
      <c r="A20" s="93"/>
      <c r="B20" s="94"/>
      <c r="C20" s="178" t="s">
        <v>141</v>
      </c>
      <c r="D20" s="176" t="s">
        <v>91</v>
      </c>
      <c r="E20" s="102">
        <v>43677</v>
      </c>
      <c r="F20" s="200">
        <v>43708</v>
      </c>
      <c r="G20" s="114" t="s">
        <v>123</v>
      </c>
      <c r="H20" s="103">
        <f t="shared" ref="H20:H21" si="5">I20</f>
        <v>4</v>
      </c>
      <c r="I20" s="103">
        <f t="shared" ref="I20:I21" si="6">IF(G20="PREOCUPANTE",1,IF(G20="ATENÇÃO",2,IF(G20="ADEQUADO",3,IF(G20="CONCLUÍDO",4,""))))</f>
        <v>4</v>
      </c>
      <c r="J20" s="104">
        <f t="shared" ref="J20:J21" si="7">IF(G20="CONCLUÍDO",1,IF(G20="ADEQUADO",0.91*K20,IF(G20="ATENÇÃO",0.6*K20,IF(G20="PREOCUPANTE",0.5*K20))))</f>
        <v>1</v>
      </c>
      <c r="K20" s="104">
        <f t="shared" ref="K20:K21" ca="1" si="8">IF(OR(D20="",D20="não há"),"-",IFERROR(M20/L20,IF(F20&lt;=TODAY(),1,0)))</f>
        <v>1</v>
      </c>
      <c r="L20" s="105">
        <f>IF(OR(E20=0,F20=0),1,NETWORKDAYS(E20,F20,Feriados!$A$3:$A$100)*8)</f>
        <v>184</v>
      </c>
      <c r="M20" s="105">
        <f>IF($N$3&lt;E20,0,IF($N$3&gt;=F20,L20,NETWORKDAYS(E20,$N$3,Feriados!$A$3:$A$100)*8))</f>
        <v>184</v>
      </c>
      <c r="N20" s="105">
        <f t="shared" ref="N20:N21" si="9">J20*L20</f>
        <v>184</v>
      </c>
      <c r="O20" s="177" t="s">
        <v>216</v>
      </c>
      <c r="P20" s="95"/>
      <c r="Q20" s="96"/>
    </row>
    <row r="21" spans="1:17" s="62" customFormat="1" ht="126">
      <c r="A21" s="93"/>
      <c r="B21" s="94"/>
      <c r="C21" s="178" t="s">
        <v>197</v>
      </c>
      <c r="D21" s="176" t="s">
        <v>92</v>
      </c>
      <c r="E21" s="102">
        <v>43677</v>
      </c>
      <c r="F21" s="200">
        <v>43769</v>
      </c>
      <c r="G21" s="114" t="s">
        <v>123</v>
      </c>
      <c r="H21" s="103">
        <f t="shared" si="5"/>
        <v>4</v>
      </c>
      <c r="I21" s="103">
        <f t="shared" si="6"/>
        <v>4</v>
      </c>
      <c r="J21" s="104">
        <f t="shared" si="7"/>
        <v>1</v>
      </c>
      <c r="K21" s="104">
        <f t="shared" ca="1" si="8"/>
        <v>1</v>
      </c>
      <c r="L21" s="105">
        <f>IF(OR(E21=0,F21=0),1,NETWORKDAYS(E21,F21,Feriados!$A$3:$A$100)*8)</f>
        <v>528</v>
      </c>
      <c r="M21" s="105">
        <f>IF($N$3&lt;E21,0,IF($N$3&gt;=F21,L21,NETWORKDAYS(E21,$N$3,Feriados!$A$3:$A$100)*8))</f>
        <v>528</v>
      </c>
      <c r="N21" s="105">
        <f t="shared" si="9"/>
        <v>528</v>
      </c>
      <c r="O21" s="177" t="s">
        <v>217</v>
      </c>
      <c r="P21" s="95"/>
      <c r="Q21" s="96"/>
    </row>
    <row r="22" spans="1:17" s="62" customFormat="1" ht="94.5">
      <c r="A22" s="93"/>
      <c r="B22" s="94"/>
      <c r="C22" s="178" t="s">
        <v>133</v>
      </c>
      <c r="D22" s="176" t="s">
        <v>93</v>
      </c>
      <c r="E22" s="102">
        <v>43677</v>
      </c>
      <c r="F22" s="200">
        <v>43990</v>
      </c>
      <c r="G22" s="114" t="s">
        <v>50</v>
      </c>
      <c r="H22" s="103">
        <f t="shared" ref="H22:H25" si="10">I22</f>
        <v>3</v>
      </c>
      <c r="I22" s="103">
        <f t="shared" ref="I22:I25" si="11">IF(G22="PREOCUPANTE",1,IF(G22="ATENÇÃO",2,IF(G22="ADEQUADO",3,IF(G22="CONCLUÍDO",4,""))))</f>
        <v>3</v>
      </c>
      <c r="J22" s="104">
        <f t="shared" ref="J22:J25" ca="1" si="12">IF(G22="CONCLUÍDO",1,IF(G22="ADEQUADO",0.91*K22,IF(G22="ATENÇÃO",0.6*K22,IF(G22="PREOCUPANTE",0.5*K22))))</f>
        <v>0.74720183486238534</v>
      </c>
      <c r="K22" s="104">
        <f t="shared" ref="K22:K25" ca="1" si="13">IF(OR(D22="",D22="não há"),"-",IFERROR(M22/L22,IF(F22&lt;=TODAY(),1,0)))</f>
        <v>0.82110091743119262</v>
      </c>
      <c r="L22" s="105">
        <f>IF(OR(E22=0,F22=0),1,NETWORKDAYS(E22,F22,Feriados!$A$3:$A$100)*8)</f>
        <v>1744</v>
      </c>
      <c r="M22" s="105">
        <f>IF($N$3&lt;E22,0,IF($N$3&gt;=F22,L22,NETWORKDAYS(E22,$N$3,Feriados!$A$3:$A$100)*8))</f>
        <v>1432</v>
      </c>
      <c r="N22" s="105">
        <f t="shared" ref="N22:N25" ca="1" si="14">J22*L22</f>
        <v>1303.1200000000001</v>
      </c>
      <c r="O22" s="177" t="s">
        <v>218</v>
      </c>
      <c r="P22" s="95"/>
      <c r="Q22" s="96"/>
    </row>
    <row r="23" spans="1:17" s="62" customFormat="1" ht="78.75">
      <c r="A23" s="93"/>
      <c r="B23" s="94"/>
      <c r="C23" s="178" t="s">
        <v>156</v>
      </c>
      <c r="D23" s="176" t="s">
        <v>94</v>
      </c>
      <c r="E23" s="102">
        <v>43677</v>
      </c>
      <c r="F23" s="200">
        <v>43843</v>
      </c>
      <c r="G23" s="114" t="s">
        <v>123</v>
      </c>
      <c r="H23" s="103">
        <f t="shared" si="10"/>
        <v>4</v>
      </c>
      <c r="I23" s="103">
        <f t="shared" si="11"/>
        <v>4</v>
      </c>
      <c r="J23" s="104">
        <f t="shared" si="12"/>
        <v>1</v>
      </c>
      <c r="K23" s="104">
        <f t="shared" ca="1" si="13"/>
        <v>1</v>
      </c>
      <c r="L23" s="105">
        <f>IF(OR(E23=0,F23=0),1,NETWORKDAYS(E23,F23,Feriados!$A$3:$A$100)*8)</f>
        <v>920</v>
      </c>
      <c r="M23" s="105">
        <f>IF($N$3&lt;E23,0,IF($N$3&gt;=F23,L23,NETWORKDAYS(E23,$N$3,Feriados!$A$3:$A$100)*8))</f>
        <v>920</v>
      </c>
      <c r="N23" s="105">
        <f t="shared" si="14"/>
        <v>920</v>
      </c>
      <c r="O23" s="177" t="s">
        <v>219</v>
      </c>
      <c r="P23" s="95"/>
      <c r="Q23" s="96"/>
    </row>
    <row r="24" spans="1:17" s="62" customFormat="1" ht="173.25">
      <c r="A24" s="93"/>
      <c r="B24" s="94"/>
      <c r="C24" s="178" t="s">
        <v>198</v>
      </c>
      <c r="D24" s="176" t="s">
        <v>95</v>
      </c>
      <c r="E24" s="102">
        <v>43677</v>
      </c>
      <c r="F24" s="200">
        <v>43990</v>
      </c>
      <c r="G24" s="114" t="s">
        <v>50</v>
      </c>
      <c r="H24" s="103">
        <f t="shared" si="10"/>
        <v>3</v>
      </c>
      <c r="I24" s="103">
        <f t="shared" si="11"/>
        <v>3</v>
      </c>
      <c r="J24" s="104">
        <f t="shared" ca="1" si="12"/>
        <v>0.74720183486238534</v>
      </c>
      <c r="K24" s="104">
        <f t="shared" ca="1" si="13"/>
        <v>0.82110091743119262</v>
      </c>
      <c r="L24" s="105">
        <f>IF(OR(E24=0,F24=0),1,NETWORKDAYS(E24,F24,Feriados!$A$3:$A$100)*8)</f>
        <v>1744</v>
      </c>
      <c r="M24" s="105">
        <f>IF($N$3&lt;E24,0,IF($N$3&gt;=F24,L24,NETWORKDAYS(E24,$N$3,Feriados!$A$3:$A$100)*8))</f>
        <v>1432</v>
      </c>
      <c r="N24" s="105">
        <f t="shared" ca="1" si="14"/>
        <v>1303.1200000000001</v>
      </c>
      <c r="O24" s="177" t="s">
        <v>220</v>
      </c>
      <c r="P24" s="95"/>
      <c r="Q24" s="96"/>
    </row>
    <row r="25" spans="1:17" s="62" customFormat="1" ht="189">
      <c r="A25" s="93"/>
      <c r="B25" s="94"/>
      <c r="C25" s="178" t="s">
        <v>199</v>
      </c>
      <c r="D25" s="176" t="s">
        <v>96</v>
      </c>
      <c r="E25" s="102">
        <v>43677</v>
      </c>
      <c r="F25" s="200">
        <v>43990</v>
      </c>
      <c r="G25" s="114" t="s">
        <v>50</v>
      </c>
      <c r="H25" s="103">
        <f t="shared" si="10"/>
        <v>3</v>
      </c>
      <c r="I25" s="103">
        <f t="shared" si="11"/>
        <v>3</v>
      </c>
      <c r="J25" s="104">
        <f t="shared" ca="1" si="12"/>
        <v>0.74720183486238534</v>
      </c>
      <c r="K25" s="104">
        <f t="shared" ca="1" si="13"/>
        <v>0.82110091743119262</v>
      </c>
      <c r="L25" s="105">
        <f>IF(OR(E25=0,F25=0),1,NETWORKDAYS(E25,F25,Feriados!$A$3:$A$100)*8)</f>
        <v>1744</v>
      </c>
      <c r="M25" s="105">
        <f>IF($N$3&lt;E25,0,IF($N$3&gt;=F25,L25,NETWORKDAYS(E25,$N$3,Feriados!$A$3:$A$100)*8))</f>
        <v>1432</v>
      </c>
      <c r="N25" s="105">
        <f t="shared" ca="1" si="14"/>
        <v>1303.1200000000001</v>
      </c>
      <c r="O25" s="177" t="s">
        <v>221</v>
      </c>
      <c r="P25" s="95"/>
      <c r="Q25" s="96"/>
    </row>
    <row r="26" spans="1:17" s="62" customFormat="1" ht="189">
      <c r="A26" s="93"/>
      <c r="B26" s="94"/>
      <c r="C26" s="178" t="s">
        <v>166</v>
      </c>
      <c r="D26" s="176" t="s">
        <v>97</v>
      </c>
      <c r="E26" s="102">
        <v>43677</v>
      </c>
      <c r="F26" s="200">
        <v>43990</v>
      </c>
      <c r="G26" s="114" t="s">
        <v>50</v>
      </c>
      <c r="H26" s="103">
        <f t="shared" ref="H26:H33" si="15">I26</f>
        <v>3</v>
      </c>
      <c r="I26" s="103">
        <f t="shared" ref="I26:I33" si="16">IF(G26="PREOCUPANTE",1,IF(G26="ATENÇÃO",2,IF(G26="ADEQUADO",3,IF(G26="CONCLUÍDO",4,""))))</f>
        <v>3</v>
      </c>
      <c r="J26" s="104">
        <f t="shared" ref="J26:J33" ca="1" si="17">IF(G26="CONCLUÍDO",1,IF(G26="ADEQUADO",0.91*K26,IF(G26="ATENÇÃO",0.6*K26,IF(G26="PREOCUPANTE",0.5*K26))))</f>
        <v>0.74720183486238534</v>
      </c>
      <c r="K26" s="104">
        <f t="shared" ref="K26:K33" ca="1" si="18">IF(OR(D26="",D26="não há"),"-",IFERROR(M26/L26,IF(F26&lt;=TODAY(),1,0)))</f>
        <v>0.82110091743119262</v>
      </c>
      <c r="L26" s="105">
        <f>IF(OR(E26=0,F26=0),1,NETWORKDAYS(E26,F26,Feriados!$A$3:$A$100)*8)</f>
        <v>1744</v>
      </c>
      <c r="M26" s="105">
        <f>IF($N$3&lt;E26,0,IF($N$3&gt;=F26,L26,NETWORKDAYS(E26,$N$3,Feriados!$A$3:$A$100)*8))</f>
        <v>1432</v>
      </c>
      <c r="N26" s="105">
        <f t="shared" ref="N26:N33" ca="1" si="19">J26*L26</f>
        <v>1303.1200000000001</v>
      </c>
      <c r="O26" s="177" t="s">
        <v>212</v>
      </c>
      <c r="P26" s="95"/>
      <c r="Q26" s="96"/>
    </row>
    <row r="27" spans="1:17" s="62" customFormat="1" ht="189">
      <c r="A27" s="93"/>
      <c r="B27" s="94"/>
      <c r="C27" s="178" t="s">
        <v>170</v>
      </c>
      <c r="D27" s="176" t="s">
        <v>98</v>
      </c>
      <c r="E27" s="102">
        <v>43677</v>
      </c>
      <c r="F27" s="200">
        <v>43990</v>
      </c>
      <c r="G27" s="114" t="s">
        <v>50</v>
      </c>
      <c r="H27" s="103">
        <f t="shared" si="15"/>
        <v>3</v>
      </c>
      <c r="I27" s="103">
        <f t="shared" si="16"/>
        <v>3</v>
      </c>
      <c r="J27" s="104">
        <f t="shared" ca="1" si="17"/>
        <v>0.74720183486238534</v>
      </c>
      <c r="K27" s="104">
        <f t="shared" ca="1" si="18"/>
        <v>0.82110091743119262</v>
      </c>
      <c r="L27" s="105">
        <f>IF(OR(E27=0,F27=0),1,NETWORKDAYS(E27,F27,Feriados!$A$3:$A$100)*8)</f>
        <v>1744</v>
      </c>
      <c r="M27" s="105">
        <f>IF($N$3&lt;E27,0,IF($N$3&gt;=F27,L27,NETWORKDAYS(E27,$N$3,Feriados!$A$3:$A$100)*8))</f>
        <v>1432</v>
      </c>
      <c r="N27" s="105">
        <f t="shared" ca="1" si="19"/>
        <v>1303.1200000000001</v>
      </c>
      <c r="O27" s="177" t="s">
        <v>222</v>
      </c>
      <c r="P27" s="95"/>
      <c r="Q27" s="96"/>
    </row>
    <row r="28" spans="1:17" s="62" customFormat="1" ht="63">
      <c r="A28" s="93"/>
      <c r="B28" s="94"/>
      <c r="C28" s="178" t="s">
        <v>200</v>
      </c>
      <c r="D28" s="176" t="s">
        <v>99</v>
      </c>
      <c r="E28" s="102">
        <v>43677</v>
      </c>
      <c r="F28" s="200">
        <v>43990</v>
      </c>
      <c r="G28" s="114" t="s">
        <v>50</v>
      </c>
      <c r="H28" s="103">
        <f t="shared" si="15"/>
        <v>3</v>
      </c>
      <c r="I28" s="103">
        <f t="shared" si="16"/>
        <v>3</v>
      </c>
      <c r="J28" s="104">
        <f t="shared" ca="1" si="17"/>
        <v>0.74720183486238534</v>
      </c>
      <c r="K28" s="104">
        <f t="shared" ca="1" si="18"/>
        <v>0.82110091743119262</v>
      </c>
      <c r="L28" s="105">
        <f>IF(OR(E28=0,F28=0),1,NETWORKDAYS(E28,F28,Feriados!$A$3:$A$100)*8)</f>
        <v>1744</v>
      </c>
      <c r="M28" s="105">
        <f>IF($N$3&lt;E28,0,IF($N$3&gt;=F28,L28,NETWORKDAYS(E28,$N$3,Feriados!$A$3:$A$100)*8))</f>
        <v>1432</v>
      </c>
      <c r="N28" s="105">
        <f t="shared" ca="1" si="19"/>
        <v>1303.1200000000001</v>
      </c>
      <c r="O28" s="177" t="s">
        <v>223</v>
      </c>
      <c r="P28" s="95"/>
      <c r="Q28" s="96"/>
    </row>
    <row r="29" spans="1:17" s="62" customFormat="1" ht="110.25">
      <c r="A29" s="93"/>
      <c r="B29" s="94"/>
      <c r="C29" s="178" t="s">
        <v>173</v>
      </c>
      <c r="D29" s="176" t="s">
        <v>100</v>
      </c>
      <c r="E29" s="102">
        <v>43677</v>
      </c>
      <c r="F29" s="200">
        <v>43990</v>
      </c>
      <c r="G29" s="114" t="s">
        <v>50</v>
      </c>
      <c r="H29" s="103">
        <f t="shared" si="15"/>
        <v>3</v>
      </c>
      <c r="I29" s="103">
        <f t="shared" si="16"/>
        <v>3</v>
      </c>
      <c r="J29" s="104">
        <f t="shared" ca="1" si="17"/>
        <v>0.74720183486238534</v>
      </c>
      <c r="K29" s="104">
        <f t="shared" ca="1" si="18"/>
        <v>0.82110091743119262</v>
      </c>
      <c r="L29" s="105">
        <f>IF(OR(E29=0,F29=0),1,NETWORKDAYS(E29,F29,Feriados!$A$3:$A$100)*8)</f>
        <v>1744</v>
      </c>
      <c r="M29" s="105">
        <f>IF($N$3&lt;E29,0,IF($N$3&gt;=F29,L29,NETWORKDAYS(E29,$N$3,Feriados!$A$3:$A$100)*8))</f>
        <v>1432</v>
      </c>
      <c r="N29" s="105">
        <f t="shared" ca="1" si="19"/>
        <v>1303.1200000000001</v>
      </c>
      <c r="O29" s="177" t="s">
        <v>224</v>
      </c>
      <c r="P29" s="95"/>
      <c r="Q29" s="96"/>
    </row>
    <row r="30" spans="1:17" s="62" customFormat="1" ht="87.75" customHeight="1">
      <c r="A30" s="93"/>
      <c r="B30" s="94"/>
      <c r="C30" s="178" t="s">
        <v>201</v>
      </c>
      <c r="D30" s="176" t="s">
        <v>101</v>
      </c>
      <c r="E30" s="102">
        <v>43677</v>
      </c>
      <c r="F30" s="200">
        <v>43843</v>
      </c>
      <c r="G30" s="114" t="s">
        <v>123</v>
      </c>
      <c r="H30" s="103">
        <f t="shared" si="15"/>
        <v>4</v>
      </c>
      <c r="I30" s="103">
        <f t="shared" si="16"/>
        <v>4</v>
      </c>
      <c r="J30" s="104">
        <f t="shared" si="17"/>
        <v>1</v>
      </c>
      <c r="K30" s="104">
        <f t="shared" ca="1" si="18"/>
        <v>1</v>
      </c>
      <c r="L30" s="105">
        <f>IF(OR(E30=0,F30=0),1,NETWORKDAYS(E30,F30,Feriados!$A$3:$A$100)*8)</f>
        <v>920</v>
      </c>
      <c r="M30" s="105">
        <f>IF($N$3&lt;E30,0,IF($N$3&gt;=F30,L30,NETWORKDAYS(E30,$N$3,Feriados!$A$3:$A$100)*8))</f>
        <v>920</v>
      </c>
      <c r="N30" s="105">
        <f t="shared" si="19"/>
        <v>920</v>
      </c>
      <c r="O30" s="177" t="s">
        <v>225</v>
      </c>
      <c r="P30" s="95"/>
      <c r="Q30" s="96"/>
    </row>
    <row r="31" spans="1:17" s="62" customFormat="1" ht="126">
      <c r="A31" s="93"/>
      <c r="B31" s="94"/>
      <c r="C31" s="178" t="s">
        <v>202</v>
      </c>
      <c r="D31" s="176" t="s">
        <v>102</v>
      </c>
      <c r="E31" s="102">
        <v>43677</v>
      </c>
      <c r="F31" s="200">
        <v>43843</v>
      </c>
      <c r="G31" s="114" t="s">
        <v>123</v>
      </c>
      <c r="H31" s="103">
        <f t="shared" si="15"/>
        <v>4</v>
      </c>
      <c r="I31" s="103">
        <f t="shared" si="16"/>
        <v>4</v>
      </c>
      <c r="J31" s="104">
        <f t="shared" si="17"/>
        <v>1</v>
      </c>
      <c r="K31" s="104">
        <f t="shared" ca="1" si="18"/>
        <v>1</v>
      </c>
      <c r="L31" s="105">
        <f>IF(OR(E31=0,F31=0),1,NETWORKDAYS(E31,F31,Feriados!$A$3:$A$100)*8)</f>
        <v>920</v>
      </c>
      <c r="M31" s="105">
        <f>IF($N$3&lt;E31,0,IF($N$3&gt;=F31,L31,NETWORKDAYS(E31,$N$3,Feriados!$A$3:$A$100)*8))</f>
        <v>920</v>
      </c>
      <c r="N31" s="105">
        <f t="shared" si="19"/>
        <v>920</v>
      </c>
      <c r="O31" s="177" t="s">
        <v>226</v>
      </c>
      <c r="P31" s="95"/>
      <c r="Q31" s="96"/>
    </row>
    <row r="32" spans="1:17" s="62" customFormat="1" ht="157.5">
      <c r="A32" s="93"/>
      <c r="B32" s="94"/>
      <c r="C32" s="178" t="s">
        <v>203</v>
      </c>
      <c r="D32" s="176" t="s">
        <v>103</v>
      </c>
      <c r="E32" s="102">
        <v>43677</v>
      </c>
      <c r="F32" s="200">
        <v>43990</v>
      </c>
      <c r="G32" s="114" t="s">
        <v>50</v>
      </c>
      <c r="H32" s="103">
        <f t="shared" si="15"/>
        <v>3</v>
      </c>
      <c r="I32" s="103">
        <f t="shared" si="16"/>
        <v>3</v>
      </c>
      <c r="J32" s="104">
        <f t="shared" ca="1" si="17"/>
        <v>0.74720183486238534</v>
      </c>
      <c r="K32" s="104">
        <f t="shared" ca="1" si="18"/>
        <v>0.82110091743119262</v>
      </c>
      <c r="L32" s="105">
        <f>IF(OR(E32=0,F32=0),1,NETWORKDAYS(E32,F32,Feriados!$A$3:$A$100)*8)</f>
        <v>1744</v>
      </c>
      <c r="M32" s="105">
        <f>IF($N$3&lt;E32,0,IF($N$3&gt;=F32,L32,NETWORKDAYS(E32,$N$3,Feriados!$A$3:$A$100)*8))</f>
        <v>1432</v>
      </c>
      <c r="N32" s="105">
        <f t="shared" ca="1" si="19"/>
        <v>1303.1200000000001</v>
      </c>
      <c r="O32" s="177" t="s">
        <v>210</v>
      </c>
      <c r="P32" s="95"/>
      <c r="Q32" s="96"/>
    </row>
    <row r="33" spans="1:43" s="62" customFormat="1" ht="157.5">
      <c r="A33" s="93"/>
      <c r="B33" s="94"/>
      <c r="C33" s="178" t="s">
        <v>144</v>
      </c>
      <c r="D33" s="176" t="s">
        <v>104</v>
      </c>
      <c r="E33" s="102">
        <v>43677</v>
      </c>
      <c r="F33" s="200">
        <v>44051</v>
      </c>
      <c r="G33" s="114" t="s">
        <v>50</v>
      </c>
      <c r="H33" s="103">
        <f t="shared" si="15"/>
        <v>3</v>
      </c>
      <c r="I33" s="103">
        <f t="shared" si="16"/>
        <v>3</v>
      </c>
      <c r="J33" s="104">
        <f t="shared" ca="1" si="17"/>
        <v>0.62171755725190836</v>
      </c>
      <c r="K33" s="104">
        <f t="shared" ca="1" si="18"/>
        <v>0.68320610687022898</v>
      </c>
      <c r="L33" s="105">
        <f>IF(OR(E33=0,F33=0),1,NETWORKDAYS(E33,F33,Feriados!$A$3:$A$100)*8)</f>
        <v>2096</v>
      </c>
      <c r="M33" s="105">
        <f>IF($N$3&lt;E33,0,IF($N$3&gt;=F33,L33,NETWORKDAYS(E33,$N$3,Feriados!$A$3:$A$100)*8))</f>
        <v>1432</v>
      </c>
      <c r="N33" s="105">
        <f t="shared" ca="1" si="19"/>
        <v>1303.1199999999999</v>
      </c>
      <c r="O33" s="177" t="s">
        <v>227</v>
      </c>
      <c r="P33" s="95"/>
      <c r="Q33" s="96"/>
    </row>
    <row r="34" spans="1:43" s="62" customFormat="1" ht="173.25">
      <c r="A34" s="93"/>
      <c r="B34" s="94"/>
      <c r="C34" s="178" t="s">
        <v>151</v>
      </c>
      <c r="D34" s="176" t="s">
        <v>105</v>
      </c>
      <c r="E34" s="102">
        <v>43677</v>
      </c>
      <c r="F34" s="200">
        <v>44173</v>
      </c>
      <c r="G34" s="114" t="s">
        <v>50</v>
      </c>
      <c r="H34" s="103">
        <f t="shared" ref="H34:H41" si="20">I34</f>
        <v>3</v>
      </c>
      <c r="I34" s="103">
        <f t="shared" ref="I34:I41" si="21">IF(G34="PREOCUPANTE",1,IF(G34="ATENÇÃO",2,IF(G34="ADEQUADO",3,IF(G34="CONCLUÍDO",4,""))))</f>
        <v>3</v>
      </c>
      <c r="J34" s="104">
        <f t="shared" ref="J34:J41" ca="1" si="22">IF(G34="CONCLUÍDO",1,IF(G34="ADEQUADO",0.91*K34,IF(G34="ATENÇÃO",0.6*K34,IF(G34="PREOCUPANTE",0.5*K34))))</f>
        <v>0.47214492753623194</v>
      </c>
      <c r="K34" s="104">
        <f t="shared" ref="K34:K41" ca="1" si="23">IF(OR(D34="",D34="não há"),"-",IFERROR(M34/L34,IF(F34&lt;=TODAY(),1,0)))</f>
        <v>0.51884057971014497</v>
      </c>
      <c r="L34" s="105">
        <f>IF(OR(E34=0,F34=0),1,NETWORKDAYS(E34,F34,Feriados!$A$3:$A$100)*8)</f>
        <v>2760</v>
      </c>
      <c r="M34" s="105">
        <f>IF($N$3&lt;E34,0,IF($N$3&gt;=F34,L34,NETWORKDAYS(E34,$N$3,Feriados!$A$3:$A$100)*8))</f>
        <v>1432</v>
      </c>
      <c r="N34" s="105">
        <f t="shared" ref="N34:N41" ca="1" si="24">J34*L34</f>
        <v>1303.1200000000001</v>
      </c>
      <c r="O34" s="177" t="s">
        <v>228</v>
      </c>
      <c r="P34" s="95"/>
      <c r="Q34" s="96"/>
    </row>
    <row r="35" spans="1:43" s="62" customFormat="1" ht="83.25" customHeight="1">
      <c r="A35" s="93"/>
      <c r="B35" s="94"/>
      <c r="C35" s="178" t="s">
        <v>179</v>
      </c>
      <c r="D35" s="176" t="s">
        <v>106</v>
      </c>
      <c r="E35" s="102">
        <v>43677</v>
      </c>
      <c r="F35" s="200">
        <v>44173</v>
      </c>
      <c r="G35" s="114" t="s">
        <v>50</v>
      </c>
      <c r="H35" s="103">
        <f t="shared" si="20"/>
        <v>3</v>
      </c>
      <c r="I35" s="103">
        <f t="shared" si="21"/>
        <v>3</v>
      </c>
      <c r="J35" s="104">
        <f t="shared" ca="1" si="22"/>
        <v>0.47214492753623194</v>
      </c>
      <c r="K35" s="104">
        <f t="shared" ca="1" si="23"/>
        <v>0.51884057971014497</v>
      </c>
      <c r="L35" s="105">
        <f>IF(OR(E35=0,F35=0),1,NETWORKDAYS(E35,F35,Feriados!$A$3:$A$100)*8)</f>
        <v>2760</v>
      </c>
      <c r="M35" s="105">
        <f>IF($N$3&lt;E35,0,IF($N$3&gt;=F35,L35,NETWORKDAYS(E35,$N$3,Feriados!$A$3:$A$100)*8))</f>
        <v>1432</v>
      </c>
      <c r="N35" s="105">
        <f t="shared" ca="1" si="24"/>
        <v>1303.1200000000001</v>
      </c>
      <c r="O35" s="177" t="s">
        <v>229</v>
      </c>
      <c r="P35" s="95"/>
      <c r="Q35" s="96"/>
    </row>
    <row r="36" spans="1:43" s="62" customFormat="1" ht="157.5">
      <c r="A36" s="93"/>
      <c r="B36" s="94"/>
      <c r="C36" s="178" t="s">
        <v>204</v>
      </c>
      <c r="D36" s="176" t="s">
        <v>107</v>
      </c>
      <c r="E36" s="102">
        <v>43677</v>
      </c>
      <c r="F36" s="200">
        <v>44173</v>
      </c>
      <c r="G36" s="114" t="s">
        <v>50</v>
      </c>
      <c r="H36" s="103">
        <f t="shared" si="20"/>
        <v>3</v>
      </c>
      <c r="I36" s="103">
        <f t="shared" si="21"/>
        <v>3</v>
      </c>
      <c r="J36" s="104">
        <f t="shared" ca="1" si="22"/>
        <v>0.47214492753623194</v>
      </c>
      <c r="K36" s="104">
        <f t="shared" ca="1" si="23"/>
        <v>0.51884057971014497</v>
      </c>
      <c r="L36" s="105">
        <f>IF(OR(E36=0,F36=0),1,NETWORKDAYS(E36,F36,Feriados!$A$3:$A$100)*8)</f>
        <v>2760</v>
      </c>
      <c r="M36" s="105">
        <f>IF($N$3&lt;E36,0,IF($N$3&gt;=F36,L36,NETWORKDAYS(E36,$N$3,Feriados!$A$3:$A$100)*8))</f>
        <v>1432</v>
      </c>
      <c r="N36" s="105">
        <f t="shared" ca="1" si="24"/>
        <v>1303.1200000000001</v>
      </c>
      <c r="O36" s="177" t="s">
        <v>230</v>
      </c>
      <c r="P36" s="95"/>
      <c r="Q36" s="96"/>
    </row>
    <row r="37" spans="1:43" s="62" customFormat="1" ht="173.25">
      <c r="A37" s="93"/>
      <c r="B37" s="94"/>
      <c r="C37" s="178" t="s">
        <v>205</v>
      </c>
      <c r="D37" s="176" t="s">
        <v>108</v>
      </c>
      <c r="E37" s="102">
        <v>43677</v>
      </c>
      <c r="F37" s="200">
        <v>44173</v>
      </c>
      <c r="G37" s="114" t="s">
        <v>50</v>
      </c>
      <c r="H37" s="103">
        <f t="shared" si="20"/>
        <v>3</v>
      </c>
      <c r="I37" s="103">
        <f t="shared" si="21"/>
        <v>3</v>
      </c>
      <c r="J37" s="104">
        <f t="shared" ca="1" si="22"/>
        <v>0.47214492753623194</v>
      </c>
      <c r="K37" s="104">
        <f t="shared" ca="1" si="23"/>
        <v>0.51884057971014497</v>
      </c>
      <c r="L37" s="105">
        <f>IF(OR(E37=0,F37=0),1,NETWORKDAYS(E37,F37,Feriados!$A$3:$A$100)*8)</f>
        <v>2760</v>
      </c>
      <c r="M37" s="105">
        <f>IF($N$3&lt;E37,0,IF($N$3&gt;=F37,L37,NETWORKDAYS(E37,$N$3,Feriados!$A$3:$A$100)*8))</f>
        <v>1432</v>
      </c>
      <c r="N37" s="105">
        <f t="shared" ca="1" si="24"/>
        <v>1303.1200000000001</v>
      </c>
      <c r="O37" s="201" t="s">
        <v>231</v>
      </c>
      <c r="P37" s="95"/>
      <c r="Q37" s="96"/>
    </row>
    <row r="38" spans="1:43" s="62" customFormat="1" ht="157.5">
      <c r="A38" s="93"/>
      <c r="B38" s="94"/>
      <c r="C38" s="178" t="s">
        <v>182</v>
      </c>
      <c r="D38" s="176" t="s">
        <v>109</v>
      </c>
      <c r="E38" s="102">
        <v>43677</v>
      </c>
      <c r="F38" s="200">
        <v>44173</v>
      </c>
      <c r="G38" s="114" t="s">
        <v>50</v>
      </c>
      <c r="H38" s="103">
        <f t="shared" si="20"/>
        <v>3</v>
      </c>
      <c r="I38" s="103">
        <f t="shared" si="21"/>
        <v>3</v>
      </c>
      <c r="J38" s="104">
        <f t="shared" ca="1" si="22"/>
        <v>0.47214492753623194</v>
      </c>
      <c r="K38" s="104">
        <f t="shared" ca="1" si="23"/>
        <v>0.51884057971014497</v>
      </c>
      <c r="L38" s="105">
        <f>IF(OR(E38=0,F38=0),1,NETWORKDAYS(E38,F38,Feriados!$A$3:$A$100)*8)</f>
        <v>2760</v>
      </c>
      <c r="M38" s="105">
        <f>IF($N$3&lt;E38,0,IF($N$3&gt;=F38,L38,NETWORKDAYS(E38,$N$3,Feriados!$A$3:$A$100)*8))</f>
        <v>1432</v>
      </c>
      <c r="N38" s="105">
        <f t="shared" ca="1" si="24"/>
        <v>1303.1200000000001</v>
      </c>
      <c r="O38" s="177" t="s">
        <v>213</v>
      </c>
      <c r="P38" s="95"/>
      <c r="Q38" s="96"/>
    </row>
    <row r="39" spans="1:43" s="62" customFormat="1" ht="157.5">
      <c r="A39" s="93"/>
      <c r="B39" s="94"/>
      <c r="C39" s="178" t="s">
        <v>206</v>
      </c>
      <c r="D39" s="176" t="s">
        <v>110</v>
      </c>
      <c r="E39" s="102">
        <v>43677</v>
      </c>
      <c r="F39" s="200">
        <v>44173</v>
      </c>
      <c r="G39" s="114" t="s">
        <v>50</v>
      </c>
      <c r="H39" s="103">
        <f t="shared" si="20"/>
        <v>3</v>
      </c>
      <c r="I39" s="103">
        <f t="shared" si="21"/>
        <v>3</v>
      </c>
      <c r="J39" s="104">
        <f t="shared" ca="1" si="22"/>
        <v>0.47214492753623194</v>
      </c>
      <c r="K39" s="104">
        <f t="shared" ca="1" si="23"/>
        <v>0.51884057971014497</v>
      </c>
      <c r="L39" s="105">
        <f>IF(OR(E39=0,F39=0),1,NETWORKDAYS(E39,F39,Feriados!$A$3:$A$100)*8)</f>
        <v>2760</v>
      </c>
      <c r="M39" s="105">
        <f>IF($N$3&lt;E39,0,IF($N$3&gt;=F39,L39,NETWORKDAYS(E39,$N$3,Feriados!$A$3:$A$100)*8))</f>
        <v>1432</v>
      </c>
      <c r="N39" s="105">
        <f t="shared" ca="1" si="24"/>
        <v>1303.1200000000001</v>
      </c>
      <c r="O39" s="177" t="s">
        <v>232</v>
      </c>
      <c r="P39" s="95"/>
      <c r="Q39" s="96"/>
    </row>
    <row r="40" spans="1:43" s="62" customFormat="1" ht="94.5">
      <c r="A40" s="93"/>
      <c r="B40" s="94"/>
      <c r="C40" s="178" t="s">
        <v>207</v>
      </c>
      <c r="D40" s="156" t="s">
        <v>111</v>
      </c>
      <c r="E40" s="102">
        <v>43677</v>
      </c>
      <c r="F40" s="200">
        <v>44173</v>
      </c>
      <c r="G40" s="114" t="s">
        <v>50</v>
      </c>
      <c r="H40" s="103">
        <f t="shared" si="20"/>
        <v>3</v>
      </c>
      <c r="I40" s="103">
        <f t="shared" si="21"/>
        <v>3</v>
      </c>
      <c r="J40" s="104">
        <f t="shared" ca="1" si="22"/>
        <v>0.47214492753623194</v>
      </c>
      <c r="K40" s="104">
        <f t="shared" ca="1" si="23"/>
        <v>0.51884057971014497</v>
      </c>
      <c r="L40" s="105">
        <f>IF(OR(E40=0,F40=0),1,NETWORKDAYS(E40,F40,Feriados!$A$3:$A$100)*8)</f>
        <v>2760</v>
      </c>
      <c r="M40" s="105">
        <f>IF($N$3&lt;E40,0,IF($N$3&gt;=F40,L40,NETWORKDAYS(E40,$N$3,Feriados!$A$3:$A$100)*8))</f>
        <v>1432</v>
      </c>
      <c r="N40" s="105">
        <f t="shared" ca="1" si="24"/>
        <v>1303.1200000000001</v>
      </c>
      <c r="O40" s="177" t="s">
        <v>233</v>
      </c>
      <c r="P40" s="95"/>
      <c r="Q40" s="96"/>
    </row>
    <row r="41" spans="1:43" s="62" customFormat="1" ht="63">
      <c r="A41" s="93"/>
      <c r="B41" s="94"/>
      <c r="C41" s="178" t="s">
        <v>208</v>
      </c>
      <c r="D41" s="156" t="s">
        <v>112</v>
      </c>
      <c r="E41" s="102">
        <v>43677</v>
      </c>
      <c r="F41" s="200">
        <v>44173</v>
      </c>
      <c r="G41" s="114" t="s">
        <v>50</v>
      </c>
      <c r="H41" s="103">
        <f t="shared" si="20"/>
        <v>3</v>
      </c>
      <c r="I41" s="103">
        <f t="shared" si="21"/>
        <v>3</v>
      </c>
      <c r="J41" s="104">
        <f t="shared" ca="1" si="22"/>
        <v>0.47214492753623194</v>
      </c>
      <c r="K41" s="104">
        <f t="shared" ca="1" si="23"/>
        <v>0.51884057971014497</v>
      </c>
      <c r="L41" s="105">
        <f>IF(OR(E41=0,F41=0),1,NETWORKDAYS(E41,F41,Feriados!$A$3:$A$100)*8)</f>
        <v>2760</v>
      </c>
      <c r="M41" s="105">
        <f>IF($N$3&lt;E41,0,IF($N$3&gt;=F41,L41,NETWORKDAYS(E41,$N$3,Feriados!$A$3:$A$100)*8))</f>
        <v>1432</v>
      </c>
      <c r="N41" s="105">
        <f t="shared" ca="1" si="24"/>
        <v>1303.1200000000001</v>
      </c>
      <c r="O41" s="177" t="s">
        <v>234</v>
      </c>
      <c r="P41" s="95"/>
      <c r="Q41" s="96"/>
    </row>
    <row r="42" spans="1:43" s="62" customFormat="1" ht="63">
      <c r="A42" s="93"/>
      <c r="B42" s="94"/>
      <c r="C42" s="178" t="s">
        <v>209</v>
      </c>
      <c r="D42" s="156" t="s">
        <v>113</v>
      </c>
      <c r="E42" s="102">
        <v>43677</v>
      </c>
      <c r="F42" s="200">
        <v>44408</v>
      </c>
      <c r="G42" s="114" t="s">
        <v>50</v>
      </c>
      <c r="H42" s="103">
        <f t="shared" ref="H42" si="25">I42</f>
        <v>3</v>
      </c>
      <c r="I42" s="103">
        <f t="shared" ref="I42" si="26">IF(G42="PREOCUPANTE",1,IF(G42="ATENÇÃO",2,IF(G42="ADEQUADO",3,IF(G42="CONCLUÍDO",4,""))))</f>
        <v>3</v>
      </c>
      <c r="J42" s="104">
        <f t="shared" ref="J42" ca="1" si="27">IF(G42="CONCLUÍDO",1,IF(G42="ADEQUADO",0.91*K42,IF(G42="ATENÇÃO",0.6*K42,IF(G42="PREOCUPANTE",0.5*K42))))</f>
        <v>0.31814453125000003</v>
      </c>
      <c r="K42" s="104">
        <f t="shared" ref="K42" ca="1" si="28">IF(OR(D42="",D42="não há"),"-",IFERROR(M42/L42,IF(F42&lt;=TODAY(),1,0)))</f>
        <v>0.349609375</v>
      </c>
      <c r="L42" s="105">
        <f>IF(OR(E42=0,F42=0),1,NETWORKDAYS(E42,F42,Feriados!$A$3:$A$100)*8)</f>
        <v>4096</v>
      </c>
      <c r="M42" s="105">
        <f>IF($N$3&lt;E42,0,IF($N$3&gt;=F42,L42,NETWORKDAYS(E42,$N$3,Feriados!$A$3:$A$100)*8))</f>
        <v>1432</v>
      </c>
      <c r="N42" s="105">
        <f t="shared" ref="N42" ca="1" si="29">J42*L42</f>
        <v>1303.1200000000001</v>
      </c>
      <c r="O42" s="177" t="s">
        <v>235</v>
      </c>
      <c r="P42" s="95"/>
      <c r="Q42" s="96"/>
    </row>
    <row r="43" spans="1:43" s="30" customFormat="1" ht="7.5" customHeight="1" thickBot="1">
      <c r="A43" s="36"/>
      <c r="B43" s="37"/>
      <c r="C43" s="88"/>
      <c r="D43" s="89"/>
      <c r="E43" s="89"/>
      <c r="F43" s="89"/>
      <c r="G43" s="89"/>
      <c r="H43" s="38"/>
      <c r="I43" s="38"/>
      <c r="J43" s="38"/>
      <c r="K43" s="38"/>
      <c r="L43" s="38"/>
      <c r="M43" s="38"/>
      <c r="N43" s="38"/>
      <c r="O43" s="39"/>
      <c r="P43" s="40"/>
      <c r="Q43" s="36"/>
      <c r="R43" s="62"/>
      <c r="S43" s="62"/>
      <c r="T43" s="62"/>
      <c r="U43" s="62"/>
      <c r="V43" s="62"/>
      <c r="W43" s="62"/>
      <c r="AQ43" s="62"/>
    </row>
    <row r="44" spans="1:43" ht="15" customHeight="1">
      <c r="A44" s="13"/>
      <c r="B44" s="13"/>
      <c r="C44" s="81"/>
      <c r="D44" s="81"/>
      <c r="E44" s="81"/>
      <c r="F44" s="81"/>
      <c r="G44" s="81"/>
      <c r="H44" s="13"/>
      <c r="I44" s="13"/>
      <c r="J44" s="13"/>
      <c r="K44" s="13"/>
      <c r="L44" s="13"/>
      <c r="M44" s="13"/>
      <c r="N44" s="13"/>
      <c r="O44" s="13"/>
      <c r="P44" s="36"/>
      <c r="Q44" s="36"/>
    </row>
    <row r="45" spans="1:43" ht="15" customHeight="1">
      <c r="A45" s="13"/>
      <c r="B45" s="13"/>
      <c r="C45" s="81"/>
      <c r="D45" s="81"/>
      <c r="E45" s="81"/>
      <c r="F45" s="81"/>
      <c r="G45" s="65"/>
      <c r="H45" s="13"/>
      <c r="I45" s="13"/>
      <c r="J45" s="13"/>
      <c r="K45" s="13"/>
      <c r="L45" s="13"/>
      <c r="M45" s="13"/>
      <c r="N45" s="13"/>
      <c r="O45" s="13"/>
      <c r="P45" s="36"/>
      <c r="Q45" s="36"/>
    </row>
    <row r="46" spans="1:43" ht="15" customHeight="1">
      <c r="A46" s="13"/>
      <c r="B46" s="13"/>
      <c r="C46" s="81"/>
      <c r="D46" s="81"/>
      <c r="E46" s="81"/>
      <c r="F46" s="81"/>
      <c r="G46" s="65"/>
      <c r="H46" s="13"/>
      <c r="I46" s="13"/>
      <c r="J46" s="13"/>
      <c r="K46" s="13"/>
      <c r="L46" s="13"/>
      <c r="M46" s="13"/>
      <c r="N46" s="13"/>
      <c r="O46" s="13"/>
      <c r="P46" s="36"/>
      <c r="Q46" s="36"/>
    </row>
    <row r="47" spans="1:43" ht="15" customHeight="1">
      <c r="A47" s="13"/>
      <c r="B47" s="13"/>
      <c r="C47" s="90"/>
      <c r="D47" s="81"/>
      <c r="E47" s="81"/>
      <c r="F47" s="81"/>
      <c r="G47" s="65"/>
      <c r="H47" s="13"/>
      <c r="I47" s="13"/>
      <c r="J47" s="13"/>
      <c r="K47" s="13"/>
      <c r="L47" s="13"/>
      <c r="M47" s="13"/>
      <c r="N47" s="13"/>
      <c r="O47" s="13"/>
      <c r="P47" s="36"/>
      <c r="Q47" s="36"/>
    </row>
    <row r="48" spans="1:43" ht="15" customHeight="1">
      <c r="C48" s="90"/>
      <c r="D48" s="81"/>
      <c r="E48" s="81"/>
      <c r="F48" s="81"/>
      <c r="G48" s="44"/>
      <c r="N48" s="42"/>
      <c r="P48" s="41"/>
      <c r="Q48" s="41"/>
    </row>
    <row r="49" spans="3:17" ht="15" customHeight="1">
      <c r="C49" s="90"/>
      <c r="D49" s="8"/>
      <c r="J49" s="43"/>
      <c r="P49" s="13"/>
    </row>
    <row r="50" spans="3:17" ht="15" customHeight="1">
      <c r="C50" s="91"/>
      <c r="D50" s="42"/>
      <c r="J50" s="43"/>
      <c r="P50" s="13"/>
    </row>
    <row r="51" spans="3:17" ht="15" customHeight="1">
      <c r="C51" s="92"/>
      <c r="D51" s="42"/>
      <c r="P51" s="13"/>
    </row>
    <row r="52" spans="3:17" ht="15" customHeight="1">
      <c r="C52" s="92"/>
      <c r="D52" s="42"/>
      <c r="N52" s="42"/>
      <c r="P52" s="41"/>
      <c r="Q52" s="41"/>
    </row>
    <row r="53" spans="3:17" ht="15" customHeight="1">
      <c r="C53" s="92"/>
      <c r="D53" s="42"/>
      <c r="J53" s="43"/>
      <c r="P53" s="13"/>
    </row>
    <row r="54" spans="3:17">
      <c r="G54" s="44"/>
      <c r="P54" s="13"/>
    </row>
    <row r="55" spans="3:17">
      <c r="G55" s="44"/>
      <c r="P55" s="13"/>
    </row>
    <row r="56" spans="3:17">
      <c r="G56" s="44"/>
    </row>
    <row r="57" spans="3:17">
      <c r="G57" s="44"/>
    </row>
    <row r="58" spans="3:17">
      <c r="G58" s="44"/>
    </row>
    <row r="59" spans="3:17">
      <c r="G59" s="44"/>
    </row>
    <row r="60" spans="3:17">
      <c r="G60" s="44"/>
    </row>
    <row r="61" spans="3:17">
      <c r="G61" s="44"/>
    </row>
    <row r="62" spans="3:17">
      <c r="G62" s="44"/>
    </row>
    <row r="63" spans="3:17">
      <c r="G63" s="44"/>
    </row>
    <row r="64" spans="3:17">
      <c r="G64" s="44"/>
    </row>
    <row r="65" spans="7:7">
      <c r="G65" s="44"/>
    </row>
    <row r="66" spans="7:7">
      <c r="G66" s="44"/>
    </row>
    <row r="67" spans="7:7">
      <c r="G67" s="44"/>
    </row>
    <row r="68" spans="7:7">
      <c r="G68" s="44"/>
    </row>
    <row r="69" spans="7:7">
      <c r="G69" s="44"/>
    </row>
    <row r="70" spans="7:7">
      <c r="G70" s="44"/>
    </row>
    <row r="71" spans="7:7">
      <c r="G71" s="44"/>
    </row>
    <row r="72" spans="7:7">
      <c r="G72" s="44"/>
    </row>
    <row r="73" spans="7:7">
      <c r="G73" s="44"/>
    </row>
    <row r="74" spans="7:7">
      <c r="G74" s="44"/>
    </row>
    <row r="75" spans="7:7">
      <c r="G75" s="44"/>
    </row>
    <row r="76" spans="7:7">
      <c r="G76" s="44"/>
    </row>
    <row r="77" spans="7:7">
      <c r="G77" s="44"/>
    </row>
    <row r="78" spans="7:7">
      <c r="G78" s="44"/>
    </row>
    <row r="79" spans="7:7">
      <c r="G79" s="44"/>
    </row>
    <row r="80" spans="7:7">
      <c r="G80" s="44"/>
    </row>
    <row r="81" spans="7:7">
      <c r="G81" s="44"/>
    </row>
    <row r="82" spans="7:7">
      <c r="G82" s="44"/>
    </row>
    <row r="83" spans="7:7">
      <c r="G83" s="44"/>
    </row>
    <row r="84" spans="7:7">
      <c r="G84" s="44"/>
    </row>
    <row r="85" spans="7:7">
      <c r="G85" s="44"/>
    </row>
    <row r="86" spans="7:7">
      <c r="G86" s="44"/>
    </row>
    <row r="87" spans="7:7">
      <c r="G87" s="44"/>
    </row>
    <row r="88" spans="7:7">
      <c r="G88" s="44"/>
    </row>
    <row r="89" spans="7:7">
      <c r="G89" s="44"/>
    </row>
    <row r="90" spans="7:7">
      <c r="G90" s="44"/>
    </row>
    <row r="91" spans="7:7">
      <c r="G91" s="44"/>
    </row>
    <row r="92" spans="7:7">
      <c r="G92" s="44"/>
    </row>
    <row r="93" spans="7:7">
      <c r="G93" s="44"/>
    </row>
    <row r="94" spans="7:7">
      <c r="G94" s="44"/>
    </row>
    <row r="95" spans="7:7">
      <c r="G95" s="44"/>
    </row>
    <row r="96" spans="7:7">
      <c r="G96" s="44"/>
    </row>
    <row r="97" spans="7:7">
      <c r="G97" s="44"/>
    </row>
    <row r="98" spans="7:7">
      <c r="G98" s="44"/>
    </row>
    <row r="99" spans="7:7">
      <c r="G99" s="44"/>
    </row>
    <row r="100" spans="7:7">
      <c r="G100" s="44"/>
    </row>
    <row r="101" spans="7:7">
      <c r="G101" s="44"/>
    </row>
    <row r="102" spans="7:7">
      <c r="G102" s="44"/>
    </row>
    <row r="103" spans="7:7">
      <c r="G103" s="44"/>
    </row>
    <row r="104" spans="7:7">
      <c r="G104" s="44"/>
    </row>
    <row r="105" spans="7:7">
      <c r="G105" s="44"/>
    </row>
    <row r="106" spans="7:7">
      <c r="G106" s="44"/>
    </row>
    <row r="107" spans="7:7">
      <c r="G107" s="44"/>
    </row>
    <row r="108" spans="7:7">
      <c r="G108" s="44"/>
    </row>
    <row r="109" spans="7:7">
      <c r="G109" s="44"/>
    </row>
    <row r="110" spans="7:7">
      <c r="G110" s="44"/>
    </row>
    <row r="111" spans="7:7">
      <c r="G111" s="44"/>
    </row>
    <row r="112" spans="7:7">
      <c r="G112" s="44"/>
    </row>
    <row r="113" spans="7:7">
      <c r="G113" s="44"/>
    </row>
    <row r="114" spans="7:7">
      <c r="G114" s="44"/>
    </row>
    <row r="115" spans="7:7">
      <c r="G115" s="44"/>
    </row>
    <row r="116" spans="7:7">
      <c r="G116" s="44"/>
    </row>
    <row r="117" spans="7:7">
      <c r="G117" s="44"/>
    </row>
    <row r="118" spans="7:7">
      <c r="G118" s="44"/>
    </row>
    <row r="119" spans="7:7">
      <c r="G119" s="44"/>
    </row>
    <row r="120" spans="7:7">
      <c r="G120" s="44"/>
    </row>
    <row r="121" spans="7:7">
      <c r="G121" s="44"/>
    </row>
    <row r="122" spans="7:7">
      <c r="G122" s="44"/>
    </row>
    <row r="123" spans="7:7">
      <c r="G123" s="44"/>
    </row>
    <row r="124" spans="7:7">
      <c r="G124" s="44"/>
    </row>
    <row r="125" spans="7:7">
      <c r="G125" s="44"/>
    </row>
    <row r="126" spans="7:7">
      <c r="G126" s="44"/>
    </row>
    <row r="127" spans="7:7">
      <c r="G127" s="44"/>
    </row>
    <row r="128" spans="7:7">
      <c r="G128" s="44"/>
    </row>
    <row r="129" spans="7:7">
      <c r="G129" s="44"/>
    </row>
    <row r="130" spans="7:7">
      <c r="G130" s="44"/>
    </row>
    <row r="131" spans="7:7">
      <c r="G131" s="44"/>
    </row>
    <row r="132" spans="7:7">
      <c r="G132" s="44"/>
    </row>
    <row r="133" spans="7:7">
      <c r="G133" s="44"/>
    </row>
    <row r="134" spans="7:7">
      <c r="G134" s="44"/>
    </row>
    <row r="135" spans="7:7">
      <c r="G135" s="44"/>
    </row>
    <row r="136" spans="7:7">
      <c r="G136" s="44"/>
    </row>
    <row r="137" spans="7:7">
      <c r="G137" s="44"/>
    </row>
    <row r="138" spans="7:7">
      <c r="G138" s="44"/>
    </row>
    <row r="139" spans="7:7">
      <c r="G139" s="44"/>
    </row>
    <row r="140" spans="7:7">
      <c r="G140" s="44"/>
    </row>
    <row r="141" spans="7:7">
      <c r="G141" s="44"/>
    </row>
    <row r="142" spans="7:7">
      <c r="G142" s="44"/>
    </row>
    <row r="143" spans="7:7">
      <c r="G143" s="44"/>
    </row>
    <row r="144" spans="7:7">
      <c r="G144" s="44"/>
    </row>
    <row r="145" spans="7:7">
      <c r="G145" s="44"/>
    </row>
    <row r="146" spans="7:7">
      <c r="G146" s="44"/>
    </row>
    <row r="147" spans="7:7">
      <c r="G147" s="44"/>
    </row>
    <row r="148" spans="7:7">
      <c r="G148" s="44"/>
    </row>
    <row r="149" spans="7:7">
      <c r="G149" s="44"/>
    </row>
    <row r="150" spans="7:7">
      <c r="G150" s="44"/>
    </row>
    <row r="151" spans="7:7">
      <c r="G151" s="44"/>
    </row>
    <row r="152" spans="7:7">
      <c r="G152" s="44"/>
    </row>
    <row r="153" spans="7:7">
      <c r="G153" s="44"/>
    </row>
    <row r="154" spans="7:7">
      <c r="G154" s="44"/>
    </row>
    <row r="155" spans="7:7">
      <c r="G155" s="44"/>
    </row>
    <row r="156" spans="7:7">
      <c r="G156" s="44"/>
    </row>
    <row r="157" spans="7:7">
      <c r="G157" s="44"/>
    </row>
    <row r="158" spans="7:7">
      <c r="G158" s="44"/>
    </row>
    <row r="159" spans="7:7">
      <c r="G159" s="44"/>
    </row>
    <row r="160" spans="7:7">
      <c r="G160" s="44"/>
    </row>
    <row r="161" spans="7:7">
      <c r="G161" s="44"/>
    </row>
    <row r="162" spans="7:7">
      <c r="G162" s="44"/>
    </row>
    <row r="163" spans="7:7">
      <c r="G163" s="44"/>
    </row>
    <row r="164" spans="7:7">
      <c r="G164" s="44"/>
    </row>
    <row r="165" spans="7:7">
      <c r="G165" s="44"/>
    </row>
    <row r="166" spans="7:7">
      <c r="G166" s="44"/>
    </row>
    <row r="167" spans="7:7">
      <c r="G167" s="44"/>
    </row>
    <row r="168" spans="7:7">
      <c r="G168" s="44"/>
    </row>
    <row r="169" spans="7:7">
      <c r="G169" s="44"/>
    </row>
    <row r="170" spans="7:7">
      <c r="G170" s="44"/>
    </row>
    <row r="171" spans="7:7">
      <c r="G171" s="44"/>
    </row>
    <row r="172" spans="7:7">
      <c r="G172" s="44"/>
    </row>
    <row r="173" spans="7:7">
      <c r="G173" s="44"/>
    </row>
    <row r="174" spans="7:7">
      <c r="G174" s="44"/>
    </row>
    <row r="175" spans="7:7">
      <c r="G175" s="44"/>
    </row>
    <row r="176" spans="7:7">
      <c r="G176" s="44"/>
    </row>
    <row r="177" spans="7:7">
      <c r="G177" s="44"/>
    </row>
    <row r="178" spans="7:7">
      <c r="G178" s="44"/>
    </row>
    <row r="179" spans="7:7">
      <c r="G179" s="44"/>
    </row>
    <row r="180" spans="7:7">
      <c r="G180" s="44"/>
    </row>
    <row r="181" spans="7:7">
      <c r="G181" s="44"/>
    </row>
    <row r="182" spans="7:7">
      <c r="G182" s="44"/>
    </row>
    <row r="183" spans="7:7">
      <c r="G183" s="44"/>
    </row>
    <row r="184" spans="7:7">
      <c r="G184" s="44"/>
    </row>
    <row r="185" spans="7:7">
      <c r="G185" s="44"/>
    </row>
    <row r="186" spans="7:7">
      <c r="G186" s="44"/>
    </row>
    <row r="187" spans="7:7">
      <c r="G187" s="44"/>
    </row>
    <row r="188" spans="7:7">
      <c r="G188" s="44"/>
    </row>
    <row r="189" spans="7:7">
      <c r="G189" s="44"/>
    </row>
    <row r="190" spans="7:7">
      <c r="G190" s="44"/>
    </row>
    <row r="191" spans="7:7">
      <c r="G191" s="44"/>
    </row>
    <row r="192" spans="7:7">
      <c r="G192" s="44"/>
    </row>
    <row r="193" spans="7:7">
      <c r="G193" s="44"/>
    </row>
    <row r="194" spans="7:7">
      <c r="G194" s="44"/>
    </row>
    <row r="195" spans="7:7">
      <c r="G195" s="44"/>
    </row>
    <row r="196" spans="7:7">
      <c r="G196" s="44"/>
    </row>
    <row r="197" spans="7:7">
      <c r="G197" s="44"/>
    </row>
    <row r="198" spans="7:7">
      <c r="G198" s="44"/>
    </row>
    <row r="199" spans="7:7">
      <c r="G199" s="44"/>
    </row>
    <row r="200" spans="7:7">
      <c r="G200" s="44"/>
    </row>
    <row r="201" spans="7:7">
      <c r="G201" s="44"/>
    </row>
    <row r="202" spans="7:7">
      <c r="G202" s="44"/>
    </row>
    <row r="203" spans="7:7">
      <c r="G203" s="44"/>
    </row>
    <row r="204" spans="7:7">
      <c r="G204" s="44"/>
    </row>
    <row r="205" spans="7:7">
      <c r="G205" s="44"/>
    </row>
    <row r="206" spans="7:7">
      <c r="G206" s="44"/>
    </row>
    <row r="207" spans="7:7">
      <c r="G207" s="44"/>
    </row>
    <row r="208" spans="7:7">
      <c r="G208" s="44"/>
    </row>
    <row r="209" spans="7:7">
      <c r="G209" s="44"/>
    </row>
    <row r="210" spans="7:7">
      <c r="G210" s="44"/>
    </row>
    <row r="211" spans="7:7">
      <c r="G211" s="44"/>
    </row>
    <row r="212" spans="7:7">
      <c r="G212" s="44"/>
    </row>
    <row r="213" spans="7:7">
      <c r="G213" s="44"/>
    </row>
    <row r="214" spans="7:7">
      <c r="G214" s="44"/>
    </row>
    <row r="215" spans="7:7">
      <c r="G215" s="44"/>
    </row>
    <row r="216" spans="7:7">
      <c r="G216" s="44"/>
    </row>
    <row r="217" spans="7:7">
      <c r="G217" s="44"/>
    </row>
    <row r="218" spans="7:7">
      <c r="G218" s="44"/>
    </row>
    <row r="219" spans="7:7">
      <c r="G219" s="44"/>
    </row>
    <row r="220" spans="7:7">
      <c r="G220" s="44"/>
    </row>
    <row r="221" spans="7:7">
      <c r="G221" s="44"/>
    </row>
    <row r="222" spans="7:7">
      <c r="G222" s="44"/>
    </row>
    <row r="223" spans="7:7">
      <c r="G223" s="44"/>
    </row>
    <row r="224" spans="7:7">
      <c r="G224" s="44"/>
    </row>
    <row r="225" spans="7:7">
      <c r="G225" s="44"/>
    </row>
    <row r="226" spans="7:7">
      <c r="G226" s="44"/>
    </row>
    <row r="227" spans="7:7">
      <c r="G227" s="44"/>
    </row>
    <row r="228" spans="7:7">
      <c r="G228" s="44"/>
    </row>
    <row r="229" spans="7:7">
      <c r="G229" s="44"/>
    </row>
    <row r="230" spans="7:7">
      <c r="G230" s="44"/>
    </row>
    <row r="231" spans="7:7">
      <c r="G231" s="44"/>
    </row>
    <row r="232" spans="7:7">
      <c r="G232" s="44"/>
    </row>
    <row r="233" spans="7:7">
      <c r="G233" s="44"/>
    </row>
    <row r="234" spans="7:7">
      <c r="G234" s="44"/>
    </row>
    <row r="235" spans="7:7">
      <c r="G235" s="44"/>
    </row>
    <row r="236" spans="7:7">
      <c r="G236" s="44"/>
    </row>
    <row r="237" spans="7:7">
      <c r="G237" s="44"/>
    </row>
    <row r="238" spans="7:7">
      <c r="G238" s="44"/>
    </row>
    <row r="239" spans="7:7">
      <c r="G239" s="44"/>
    </row>
    <row r="240" spans="7:7">
      <c r="G240" s="44"/>
    </row>
    <row r="241" spans="7:7">
      <c r="G241" s="44"/>
    </row>
    <row r="242" spans="7:7">
      <c r="G242" s="44"/>
    </row>
    <row r="243" spans="7:7">
      <c r="G243" s="44"/>
    </row>
    <row r="244" spans="7:7">
      <c r="G244" s="44"/>
    </row>
    <row r="245" spans="7:7">
      <c r="G245" s="44"/>
    </row>
    <row r="246" spans="7:7">
      <c r="G246" s="44"/>
    </row>
    <row r="247" spans="7:7">
      <c r="G247" s="44"/>
    </row>
    <row r="248" spans="7:7">
      <c r="G248" s="44"/>
    </row>
    <row r="249" spans="7:7">
      <c r="G249" s="44"/>
    </row>
    <row r="250" spans="7:7">
      <c r="G250" s="44"/>
    </row>
    <row r="251" spans="7:7">
      <c r="G251" s="44"/>
    </row>
    <row r="252" spans="7:7">
      <c r="G252" s="44"/>
    </row>
    <row r="253" spans="7:7">
      <c r="G253" s="44"/>
    </row>
    <row r="254" spans="7:7">
      <c r="G254" s="44"/>
    </row>
    <row r="255" spans="7:7">
      <c r="G255" s="44"/>
    </row>
    <row r="256" spans="7:7">
      <c r="G256" s="44"/>
    </row>
    <row r="257" spans="7:7">
      <c r="G257" s="44"/>
    </row>
    <row r="258" spans="7:7">
      <c r="G258" s="44"/>
    </row>
    <row r="259" spans="7:7">
      <c r="G259" s="44"/>
    </row>
    <row r="260" spans="7:7">
      <c r="G260" s="44"/>
    </row>
    <row r="261" spans="7:7">
      <c r="G261" s="44"/>
    </row>
    <row r="262" spans="7:7">
      <c r="G262" s="44"/>
    </row>
    <row r="263" spans="7:7">
      <c r="G263" s="44"/>
    </row>
    <row r="264" spans="7:7">
      <c r="G264" s="44"/>
    </row>
    <row r="265" spans="7:7">
      <c r="G265" s="44"/>
    </row>
    <row r="266" spans="7:7">
      <c r="G266" s="44"/>
    </row>
    <row r="267" spans="7:7">
      <c r="G267" s="44"/>
    </row>
    <row r="268" spans="7:7">
      <c r="G268" s="44"/>
    </row>
    <row r="269" spans="7:7">
      <c r="G269" s="44"/>
    </row>
    <row r="270" spans="7:7">
      <c r="G270" s="44"/>
    </row>
    <row r="271" spans="7:7">
      <c r="G271" s="44"/>
    </row>
    <row r="272" spans="7:7">
      <c r="G272" s="44"/>
    </row>
    <row r="273" spans="7:7">
      <c r="G273" s="44"/>
    </row>
    <row r="274" spans="7:7">
      <c r="G274" s="44"/>
    </row>
    <row r="275" spans="7:7">
      <c r="G275" s="44"/>
    </row>
    <row r="276" spans="7:7">
      <c r="G276" s="44"/>
    </row>
    <row r="277" spans="7:7">
      <c r="G277" s="44"/>
    </row>
    <row r="278" spans="7:7">
      <c r="G278" s="44"/>
    </row>
    <row r="279" spans="7:7">
      <c r="G279" s="44"/>
    </row>
    <row r="280" spans="7:7">
      <c r="G280" s="44"/>
    </row>
    <row r="281" spans="7:7">
      <c r="G281" s="44"/>
    </row>
    <row r="282" spans="7:7">
      <c r="G282" s="44"/>
    </row>
    <row r="283" spans="7:7">
      <c r="G283" s="44"/>
    </row>
    <row r="284" spans="7:7">
      <c r="G284" s="44"/>
    </row>
    <row r="285" spans="7:7">
      <c r="G285" s="44"/>
    </row>
    <row r="286" spans="7:7">
      <c r="G286" s="44"/>
    </row>
    <row r="287" spans="7:7">
      <c r="G287" s="44"/>
    </row>
    <row r="288" spans="7:7">
      <c r="G288" s="44"/>
    </row>
    <row r="289" spans="7:7">
      <c r="G289" s="44"/>
    </row>
    <row r="290" spans="7:7">
      <c r="G290" s="44"/>
    </row>
    <row r="291" spans="7:7">
      <c r="G291" s="44"/>
    </row>
    <row r="292" spans="7:7">
      <c r="G292" s="44"/>
    </row>
    <row r="293" spans="7:7">
      <c r="G293" s="44"/>
    </row>
    <row r="294" spans="7:7">
      <c r="G294" s="44"/>
    </row>
    <row r="295" spans="7:7">
      <c r="G295" s="44"/>
    </row>
    <row r="296" spans="7:7">
      <c r="G296" s="44"/>
    </row>
    <row r="297" spans="7:7">
      <c r="G297" s="44"/>
    </row>
    <row r="298" spans="7:7">
      <c r="G298" s="44"/>
    </row>
    <row r="299" spans="7:7">
      <c r="G299" s="44"/>
    </row>
    <row r="300" spans="7:7">
      <c r="G300" s="44"/>
    </row>
    <row r="301" spans="7:7">
      <c r="G301" s="44"/>
    </row>
    <row r="302" spans="7:7">
      <c r="G302" s="44"/>
    </row>
    <row r="303" spans="7:7">
      <c r="G303" s="44"/>
    </row>
    <row r="304" spans="7:7">
      <c r="G304" s="44"/>
    </row>
    <row r="305" spans="7:7">
      <c r="G305" s="44"/>
    </row>
    <row r="306" spans="7:7">
      <c r="G306" s="44"/>
    </row>
    <row r="307" spans="7:7">
      <c r="G307" s="44"/>
    </row>
    <row r="308" spans="7:7">
      <c r="G308" s="44"/>
    </row>
    <row r="309" spans="7:7">
      <c r="G309" s="44"/>
    </row>
    <row r="310" spans="7:7">
      <c r="G310" s="44"/>
    </row>
    <row r="311" spans="7:7">
      <c r="G311" s="44"/>
    </row>
    <row r="312" spans="7:7">
      <c r="G312" s="44"/>
    </row>
    <row r="313" spans="7:7">
      <c r="G313" s="44"/>
    </row>
    <row r="314" spans="7:7">
      <c r="G314" s="44"/>
    </row>
    <row r="315" spans="7:7">
      <c r="G315" s="44"/>
    </row>
    <row r="316" spans="7:7">
      <c r="G316" s="44"/>
    </row>
    <row r="317" spans="7:7">
      <c r="G317" s="44"/>
    </row>
    <row r="318" spans="7:7">
      <c r="G318" s="44"/>
    </row>
    <row r="319" spans="7:7">
      <c r="G319" s="44"/>
    </row>
    <row r="320" spans="7:7">
      <c r="G320" s="44"/>
    </row>
    <row r="321" spans="7:7">
      <c r="G321" s="44"/>
    </row>
    <row r="322" spans="7:7">
      <c r="G322" s="44"/>
    </row>
    <row r="323" spans="7:7">
      <c r="G323" s="44"/>
    </row>
    <row r="324" spans="7:7">
      <c r="G324" s="44"/>
    </row>
    <row r="325" spans="7:7">
      <c r="G325" s="44"/>
    </row>
    <row r="326" spans="7:7">
      <c r="G326" s="44"/>
    </row>
    <row r="327" spans="7:7">
      <c r="G327" s="44"/>
    </row>
    <row r="328" spans="7:7">
      <c r="G328" s="44"/>
    </row>
    <row r="329" spans="7:7">
      <c r="G329" s="44"/>
    </row>
    <row r="330" spans="7:7">
      <c r="G330" s="44"/>
    </row>
    <row r="331" spans="7:7">
      <c r="G331" s="44"/>
    </row>
    <row r="332" spans="7:7">
      <c r="G332" s="44"/>
    </row>
    <row r="333" spans="7:7">
      <c r="G333" s="44"/>
    </row>
    <row r="334" spans="7:7">
      <c r="G334" s="44"/>
    </row>
    <row r="335" spans="7:7">
      <c r="G335" s="44"/>
    </row>
    <row r="336" spans="7:7">
      <c r="G336" s="44"/>
    </row>
    <row r="337" spans="7:7">
      <c r="G337" s="44"/>
    </row>
    <row r="338" spans="7:7">
      <c r="G338" s="44"/>
    </row>
    <row r="339" spans="7:7">
      <c r="G339" s="44"/>
    </row>
    <row r="340" spans="7:7">
      <c r="G340" s="44"/>
    </row>
    <row r="341" spans="7:7">
      <c r="G341" s="44"/>
    </row>
    <row r="342" spans="7:7">
      <c r="G342" s="44"/>
    </row>
    <row r="343" spans="7:7">
      <c r="G343" s="44"/>
    </row>
    <row r="344" spans="7:7">
      <c r="G344" s="44"/>
    </row>
    <row r="345" spans="7:7">
      <c r="G345" s="44"/>
    </row>
    <row r="346" spans="7:7">
      <c r="G346" s="44"/>
    </row>
    <row r="347" spans="7:7">
      <c r="G347" s="44"/>
    </row>
    <row r="348" spans="7:7">
      <c r="G348" s="44"/>
    </row>
    <row r="349" spans="7:7">
      <c r="G349" s="44"/>
    </row>
    <row r="350" spans="7:7">
      <c r="G350" s="44"/>
    </row>
    <row r="351" spans="7:7">
      <c r="G351" s="44"/>
    </row>
    <row r="352" spans="7:7">
      <c r="G352" s="44"/>
    </row>
    <row r="353" spans="7:7">
      <c r="G353" s="44"/>
    </row>
    <row r="354" spans="7:7">
      <c r="G354" s="44"/>
    </row>
    <row r="355" spans="7:7">
      <c r="G355" s="44"/>
    </row>
    <row r="356" spans="7:7">
      <c r="G356" s="44"/>
    </row>
    <row r="357" spans="7:7">
      <c r="G357" s="44"/>
    </row>
    <row r="358" spans="7:7">
      <c r="G358" s="44"/>
    </row>
    <row r="359" spans="7:7">
      <c r="G359" s="44"/>
    </row>
    <row r="360" spans="7:7">
      <c r="G360" s="44"/>
    </row>
    <row r="361" spans="7:7">
      <c r="G361" s="44"/>
    </row>
    <row r="362" spans="7:7">
      <c r="G362" s="44"/>
    </row>
    <row r="363" spans="7:7">
      <c r="G363" s="44"/>
    </row>
    <row r="364" spans="7:7">
      <c r="G364" s="44"/>
    </row>
    <row r="365" spans="7:7">
      <c r="G365" s="44"/>
    </row>
    <row r="366" spans="7:7">
      <c r="G366" s="44"/>
    </row>
    <row r="367" spans="7:7">
      <c r="G367" s="44"/>
    </row>
    <row r="368" spans="7:7">
      <c r="G368" s="44"/>
    </row>
    <row r="369" spans="7:7">
      <c r="G369" s="44"/>
    </row>
    <row r="370" spans="7:7">
      <c r="G370" s="44"/>
    </row>
    <row r="371" spans="7:7">
      <c r="G371" s="44"/>
    </row>
    <row r="372" spans="7:7">
      <c r="G372" s="44"/>
    </row>
    <row r="373" spans="7:7">
      <c r="G373" s="44"/>
    </row>
    <row r="374" spans="7:7">
      <c r="G374" s="44"/>
    </row>
    <row r="375" spans="7:7">
      <c r="G375" s="44"/>
    </row>
    <row r="376" spans="7:7">
      <c r="G376" s="44"/>
    </row>
    <row r="377" spans="7:7">
      <c r="G377" s="44"/>
    </row>
    <row r="378" spans="7:7">
      <c r="G378" s="44"/>
    </row>
    <row r="379" spans="7:7">
      <c r="G379" s="44"/>
    </row>
    <row r="380" spans="7:7">
      <c r="G380" s="44"/>
    </row>
    <row r="381" spans="7:7">
      <c r="G381" s="44"/>
    </row>
    <row r="382" spans="7:7">
      <c r="G382" s="44"/>
    </row>
    <row r="383" spans="7:7">
      <c r="G383" s="44"/>
    </row>
    <row r="384" spans="7:7">
      <c r="G384" s="44"/>
    </row>
    <row r="385" spans="7:7">
      <c r="G385" s="44"/>
    </row>
    <row r="386" spans="7:7">
      <c r="G386" s="44"/>
    </row>
    <row r="387" spans="7:7">
      <c r="G387" s="44"/>
    </row>
    <row r="388" spans="7:7">
      <c r="G388" s="44"/>
    </row>
    <row r="389" spans="7:7">
      <c r="G389" s="44"/>
    </row>
    <row r="390" spans="7:7">
      <c r="G390" s="44"/>
    </row>
    <row r="391" spans="7:7">
      <c r="G391" s="44"/>
    </row>
    <row r="392" spans="7:7">
      <c r="G392" s="44"/>
    </row>
    <row r="393" spans="7:7">
      <c r="G393" s="44"/>
    </row>
    <row r="394" spans="7:7">
      <c r="G394" s="44"/>
    </row>
    <row r="395" spans="7:7">
      <c r="G395" s="44"/>
    </row>
    <row r="396" spans="7:7">
      <c r="G396" s="44"/>
    </row>
    <row r="397" spans="7:7">
      <c r="G397" s="44"/>
    </row>
    <row r="398" spans="7:7">
      <c r="G398" s="44"/>
    </row>
    <row r="399" spans="7:7">
      <c r="G399" s="44"/>
    </row>
    <row r="400" spans="7:7">
      <c r="G400" s="44"/>
    </row>
    <row r="401" spans="7:7">
      <c r="G401" s="44"/>
    </row>
    <row r="402" spans="7:7">
      <c r="G402" s="44"/>
    </row>
    <row r="403" spans="7:7">
      <c r="G403" s="44"/>
    </row>
    <row r="404" spans="7:7">
      <c r="G404" s="44"/>
    </row>
    <row r="405" spans="7:7">
      <c r="G405" s="44"/>
    </row>
    <row r="406" spans="7:7">
      <c r="G406" s="44"/>
    </row>
    <row r="407" spans="7:7">
      <c r="G407" s="44"/>
    </row>
    <row r="408" spans="7:7">
      <c r="G408" s="44"/>
    </row>
    <row r="409" spans="7:7">
      <c r="G409" s="44"/>
    </row>
    <row r="410" spans="7:7">
      <c r="G410" s="44"/>
    </row>
    <row r="411" spans="7:7">
      <c r="G411" s="44"/>
    </row>
    <row r="412" spans="7:7">
      <c r="G412" s="44"/>
    </row>
    <row r="413" spans="7:7">
      <c r="G413" s="44"/>
    </row>
    <row r="414" spans="7:7">
      <c r="G414" s="44"/>
    </row>
    <row r="415" spans="7:7">
      <c r="G415" s="44"/>
    </row>
    <row r="416" spans="7:7">
      <c r="G416" s="44"/>
    </row>
    <row r="417" spans="7:7">
      <c r="G417" s="44"/>
    </row>
    <row r="418" spans="7:7">
      <c r="G418" s="44"/>
    </row>
    <row r="419" spans="7:7">
      <c r="G419" s="44"/>
    </row>
    <row r="420" spans="7:7">
      <c r="G420" s="44"/>
    </row>
    <row r="421" spans="7:7">
      <c r="G421" s="44"/>
    </row>
    <row r="422" spans="7:7">
      <c r="G422" s="44"/>
    </row>
    <row r="423" spans="7:7">
      <c r="G423" s="44"/>
    </row>
    <row r="424" spans="7:7">
      <c r="G424" s="44"/>
    </row>
    <row r="425" spans="7:7">
      <c r="G425" s="44"/>
    </row>
    <row r="426" spans="7:7">
      <c r="G426" s="44"/>
    </row>
    <row r="427" spans="7:7">
      <c r="G427" s="44"/>
    </row>
    <row r="428" spans="7:7">
      <c r="G428" s="44"/>
    </row>
    <row r="429" spans="7:7">
      <c r="G429" s="44"/>
    </row>
    <row r="430" spans="7:7">
      <c r="G430" s="44"/>
    </row>
    <row r="431" spans="7:7">
      <c r="G431" s="44"/>
    </row>
    <row r="432" spans="7:7">
      <c r="G432" s="44"/>
    </row>
    <row r="433" spans="7:7">
      <c r="G433" s="44"/>
    </row>
    <row r="434" spans="7:7">
      <c r="G434" s="44"/>
    </row>
    <row r="435" spans="7:7">
      <c r="G435" s="44"/>
    </row>
    <row r="436" spans="7:7">
      <c r="G436" s="44"/>
    </row>
    <row r="437" spans="7:7">
      <c r="G437" s="44"/>
    </row>
    <row r="438" spans="7:7">
      <c r="G438" s="44"/>
    </row>
    <row r="439" spans="7:7">
      <c r="G439" s="44"/>
    </row>
    <row r="440" spans="7:7">
      <c r="G440" s="44"/>
    </row>
    <row r="441" spans="7:7">
      <c r="G441" s="44"/>
    </row>
    <row r="442" spans="7:7">
      <c r="G442" s="44"/>
    </row>
    <row r="443" spans="7:7">
      <c r="G443" s="44"/>
    </row>
    <row r="444" spans="7:7">
      <c r="G444" s="44"/>
    </row>
    <row r="445" spans="7:7">
      <c r="G445" s="44"/>
    </row>
    <row r="446" spans="7:7">
      <c r="G446" s="44"/>
    </row>
    <row r="447" spans="7:7">
      <c r="G447" s="44"/>
    </row>
    <row r="448" spans="7:7">
      <c r="G448" s="44"/>
    </row>
    <row r="449" spans="7:7">
      <c r="G449" s="44"/>
    </row>
    <row r="450" spans="7:7">
      <c r="G450" s="44"/>
    </row>
    <row r="451" spans="7:7">
      <c r="G451" s="44"/>
    </row>
    <row r="452" spans="7:7">
      <c r="G452" s="44"/>
    </row>
    <row r="453" spans="7:7">
      <c r="G453" s="44"/>
    </row>
    <row r="454" spans="7:7">
      <c r="G454" s="44"/>
    </row>
    <row r="455" spans="7:7">
      <c r="G455" s="44"/>
    </row>
    <row r="456" spans="7:7">
      <c r="G456" s="44"/>
    </row>
    <row r="457" spans="7:7">
      <c r="G457" s="44"/>
    </row>
    <row r="458" spans="7:7">
      <c r="G458" s="44"/>
    </row>
    <row r="459" spans="7:7">
      <c r="G459" s="44"/>
    </row>
    <row r="460" spans="7:7">
      <c r="G460" s="44"/>
    </row>
    <row r="461" spans="7:7">
      <c r="G461" s="44"/>
    </row>
    <row r="462" spans="7:7">
      <c r="G462" s="44"/>
    </row>
    <row r="463" spans="7:7">
      <c r="G463" s="44"/>
    </row>
    <row r="464" spans="7:7">
      <c r="G464" s="44"/>
    </row>
    <row r="465" spans="7:7">
      <c r="G465" s="44"/>
    </row>
    <row r="466" spans="7:7">
      <c r="G466" s="44"/>
    </row>
    <row r="467" spans="7:7">
      <c r="G467" s="44"/>
    </row>
    <row r="468" spans="7:7">
      <c r="G468" s="44"/>
    </row>
    <row r="469" spans="7:7">
      <c r="G469" s="44"/>
    </row>
    <row r="470" spans="7:7">
      <c r="G470" s="44"/>
    </row>
    <row r="471" spans="7:7">
      <c r="G471" s="44"/>
    </row>
    <row r="472" spans="7:7">
      <c r="G472" s="44"/>
    </row>
    <row r="473" spans="7:7">
      <c r="G473" s="44"/>
    </row>
    <row r="474" spans="7:7">
      <c r="G474" s="44"/>
    </row>
    <row r="475" spans="7:7">
      <c r="G475" s="44"/>
    </row>
    <row r="476" spans="7:7">
      <c r="G476" s="44"/>
    </row>
    <row r="477" spans="7:7">
      <c r="G477" s="44"/>
    </row>
    <row r="478" spans="7:7">
      <c r="G478" s="44"/>
    </row>
    <row r="479" spans="7:7">
      <c r="G479" s="44"/>
    </row>
    <row r="480" spans="7:7">
      <c r="G480" s="44"/>
    </row>
    <row r="481" spans="7:7">
      <c r="G481" s="44"/>
    </row>
    <row r="482" spans="7:7">
      <c r="G482" s="44"/>
    </row>
    <row r="483" spans="7:7">
      <c r="G483" s="44"/>
    </row>
    <row r="484" spans="7:7">
      <c r="G484" s="44"/>
    </row>
    <row r="485" spans="7:7">
      <c r="G485" s="44"/>
    </row>
    <row r="486" spans="7:7">
      <c r="G486" s="44"/>
    </row>
    <row r="487" spans="7:7">
      <c r="G487" s="44"/>
    </row>
    <row r="488" spans="7:7">
      <c r="G488" s="44"/>
    </row>
    <row r="489" spans="7:7">
      <c r="G489" s="44"/>
    </row>
    <row r="490" spans="7:7">
      <c r="G490" s="44"/>
    </row>
    <row r="491" spans="7:7">
      <c r="G491" s="44"/>
    </row>
    <row r="492" spans="7:7">
      <c r="G492" s="44"/>
    </row>
    <row r="493" spans="7:7">
      <c r="G493" s="44"/>
    </row>
    <row r="494" spans="7:7">
      <c r="G494" s="44"/>
    </row>
    <row r="495" spans="7:7">
      <c r="G495" s="44"/>
    </row>
    <row r="496" spans="7:7">
      <c r="G496" s="44"/>
    </row>
    <row r="497" spans="7:7">
      <c r="G497" s="44"/>
    </row>
    <row r="498" spans="7:7">
      <c r="G498" s="44"/>
    </row>
    <row r="499" spans="7:7">
      <c r="G499" s="44"/>
    </row>
    <row r="500" spans="7:7">
      <c r="G500" s="44"/>
    </row>
    <row r="501" spans="7:7">
      <c r="G501" s="44"/>
    </row>
    <row r="502" spans="7:7">
      <c r="G502" s="44"/>
    </row>
    <row r="503" spans="7:7">
      <c r="G503" s="44"/>
    </row>
    <row r="504" spans="7:7">
      <c r="G504" s="44"/>
    </row>
    <row r="505" spans="7:7">
      <c r="G505" s="44"/>
    </row>
    <row r="506" spans="7:7">
      <c r="G506" s="44"/>
    </row>
    <row r="507" spans="7:7">
      <c r="G507" s="44"/>
    </row>
    <row r="508" spans="7:7">
      <c r="G508" s="44"/>
    </row>
    <row r="509" spans="7:7">
      <c r="G509" s="44"/>
    </row>
    <row r="510" spans="7:7">
      <c r="G510" s="44"/>
    </row>
    <row r="511" spans="7:7">
      <c r="G511" s="44"/>
    </row>
    <row r="512" spans="7:7">
      <c r="G512" s="44"/>
    </row>
    <row r="513" spans="7:7">
      <c r="G513" s="44"/>
    </row>
    <row r="514" spans="7:7">
      <c r="G514" s="44"/>
    </row>
    <row r="515" spans="7:7">
      <c r="G515" s="44"/>
    </row>
    <row r="516" spans="7:7">
      <c r="G516" s="44"/>
    </row>
    <row r="517" spans="7:7">
      <c r="G517" s="44"/>
    </row>
    <row r="518" spans="7:7">
      <c r="G518" s="44"/>
    </row>
    <row r="519" spans="7:7">
      <c r="G519" s="44"/>
    </row>
    <row r="520" spans="7:7">
      <c r="G520" s="44"/>
    </row>
    <row r="521" spans="7:7">
      <c r="G521" s="44"/>
    </row>
    <row r="522" spans="7:7">
      <c r="G522" s="44"/>
    </row>
    <row r="523" spans="7:7">
      <c r="G523" s="44"/>
    </row>
    <row r="524" spans="7:7">
      <c r="G524" s="44"/>
    </row>
    <row r="525" spans="7:7">
      <c r="G525" s="44"/>
    </row>
    <row r="526" spans="7:7">
      <c r="G526" s="44"/>
    </row>
    <row r="527" spans="7:7">
      <c r="G527" s="44"/>
    </row>
    <row r="528" spans="7:7">
      <c r="G528" s="44"/>
    </row>
    <row r="529" spans="7:7">
      <c r="G529" s="44"/>
    </row>
    <row r="530" spans="7:7">
      <c r="G530" s="44"/>
    </row>
    <row r="531" spans="7:7">
      <c r="G531" s="44"/>
    </row>
    <row r="532" spans="7:7">
      <c r="G532" s="44"/>
    </row>
    <row r="533" spans="7:7">
      <c r="G533" s="44"/>
    </row>
    <row r="534" spans="7:7">
      <c r="G534" s="44"/>
    </row>
    <row r="535" spans="7:7">
      <c r="G535" s="44"/>
    </row>
    <row r="536" spans="7:7">
      <c r="G536" s="44"/>
    </row>
    <row r="537" spans="7:7">
      <c r="G537" s="44"/>
    </row>
    <row r="538" spans="7:7">
      <c r="G538" s="44"/>
    </row>
    <row r="539" spans="7:7">
      <c r="G539" s="44"/>
    </row>
    <row r="540" spans="7:7">
      <c r="G540" s="44"/>
    </row>
    <row r="541" spans="7:7">
      <c r="G541" s="44"/>
    </row>
    <row r="542" spans="7:7">
      <c r="G542" s="44"/>
    </row>
    <row r="543" spans="7:7">
      <c r="G543" s="44"/>
    </row>
    <row r="544" spans="7:7">
      <c r="G544" s="44"/>
    </row>
    <row r="545" spans="7:7">
      <c r="G545" s="44"/>
    </row>
    <row r="546" spans="7:7">
      <c r="G546" s="44"/>
    </row>
    <row r="547" spans="7:7">
      <c r="G547" s="44"/>
    </row>
    <row r="548" spans="7:7">
      <c r="G548" s="44"/>
    </row>
    <row r="549" spans="7:7">
      <c r="G549" s="44"/>
    </row>
    <row r="550" spans="7:7">
      <c r="G550" s="44"/>
    </row>
    <row r="551" spans="7:7">
      <c r="G551" s="44"/>
    </row>
    <row r="552" spans="7:7">
      <c r="G552" s="44"/>
    </row>
    <row r="553" spans="7:7">
      <c r="G553" s="44"/>
    </row>
    <row r="554" spans="7:7">
      <c r="G554" s="44"/>
    </row>
    <row r="555" spans="7:7">
      <c r="G555" s="44"/>
    </row>
    <row r="556" spans="7:7">
      <c r="G556" s="44"/>
    </row>
    <row r="557" spans="7:7">
      <c r="G557" s="44"/>
    </row>
    <row r="558" spans="7:7">
      <c r="G558" s="44"/>
    </row>
    <row r="559" spans="7:7">
      <c r="G559" s="44"/>
    </row>
    <row r="560" spans="7:7">
      <c r="G560" s="44"/>
    </row>
    <row r="561" spans="7:7">
      <c r="G561" s="44"/>
    </row>
    <row r="562" spans="7:7">
      <c r="G562" s="44"/>
    </row>
    <row r="563" spans="7:7">
      <c r="G563" s="44"/>
    </row>
    <row r="564" spans="7:7">
      <c r="G564" s="44"/>
    </row>
    <row r="565" spans="7:7">
      <c r="G565" s="44"/>
    </row>
    <row r="566" spans="7:7">
      <c r="G566" s="44"/>
    </row>
    <row r="567" spans="7:7">
      <c r="G567" s="44"/>
    </row>
    <row r="568" spans="7:7">
      <c r="G568" s="44"/>
    </row>
    <row r="569" spans="7:7">
      <c r="G569" s="44"/>
    </row>
    <row r="570" spans="7:7">
      <c r="G570" s="44"/>
    </row>
    <row r="571" spans="7:7">
      <c r="G571" s="44"/>
    </row>
    <row r="572" spans="7:7">
      <c r="G572" s="44"/>
    </row>
    <row r="573" spans="7:7">
      <c r="G573" s="44"/>
    </row>
    <row r="574" spans="7:7">
      <c r="G574" s="44"/>
    </row>
    <row r="575" spans="7:7">
      <c r="G575" s="44"/>
    </row>
    <row r="576" spans="7:7">
      <c r="G576" s="44"/>
    </row>
    <row r="577" spans="7:7">
      <c r="G577" s="44"/>
    </row>
    <row r="578" spans="7:7">
      <c r="G578" s="44"/>
    </row>
    <row r="579" spans="7:7">
      <c r="G579" s="44"/>
    </row>
    <row r="580" spans="7:7">
      <c r="G580" s="44"/>
    </row>
    <row r="581" spans="7:7">
      <c r="G581" s="44"/>
    </row>
    <row r="582" spans="7:7">
      <c r="G582" s="44"/>
    </row>
    <row r="583" spans="7:7">
      <c r="G583" s="44"/>
    </row>
    <row r="584" spans="7:7">
      <c r="G584" s="44"/>
    </row>
    <row r="585" spans="7:7">
      <c r="G585" s="44"/>
    </row>
    <row r="586" spans="7:7">
      <c r="G586" s="44"/>
    </row>
    <row r="587" spans="7:7">
      <c r="G587" s="44"/>
    </row>
    <row r="588" spans="7:7">
      <c r="G588" s="44"/>
    </row>
    <row r="589" spans="7:7">
      <c r="G589" s="44"/>
    </row>
    <row r="590" spans="7:7">
      <c r="G590" s="44"/>
    </row>
    <row r="591" spans="7:7">
      <c r="G591" s="44"/>
    </row>
    <row r="592" spans="7:7">
      <c r="G592" s="44"/>
    </row>
    <row r="593" spans="7:7">
      <c r="G593" s="44"/>
    </row>
    <row r="594" spans="7:7">
      <c r="G594" s="44"/>
    </row>
    <row r="595" spans="7:7">
      <c r="G595" s="44"/>
    </row>
    <row r="596" spans="7:7">
      <c r="G596" s="44"/>
    </row>
    <row r="597" spans="7:7">
      <c r="G597" s="44"/>
    </row>
    <row r="598" spans="7:7">
      <c r="G598" s="44"/>
    </row>
    <row r="599" spans="7:7">
      <c r="G599" s="44"/>
    </row>
    <row r="600" spans="7:7">
      <c r="G600" s="44"/>
    </row>
    <row r="601" spans="7:7">
      <c r="G601" s="44"/>
    </row>
    <row r="602" spans="7:7">
      <c r="G602" s="44"/>
    </row>
    <row r="603" spans="7:7">
      <c r="G603" s="44"/>
    </row>
    <row r="604" spans="7:7">
      <c r="G604" s="44"/>
    </row>
    <row r="605" spans="7:7">
      <c r="G605" s="44"/>
    </row>
    <row r="606" spans="7:7">
      <c r="G606" s="44"/>
    </row>
    <row r="607" spans="7:7">
      <c r="G607" s="44"/>
    </row>
    <row r="608" spans="7:7">
      <c r="G608" s="44"/>
    </row>
    <row r="609" spans="7:7">
      <c r="G609" s="44"/>
    </row>
    <row r="610" spans="7:7">
      <c r="G610" s="44"/>
    </row>
    <row r="611" spans="7:7">
      <c r="G611" s="44"/>
    </row>
    <row r="612" spans="7:7">
      <c r="G612" s="44"/>
    </row>
    <row r="613" spans="7:7">
      <c r="G613" s="44"/>
    </row>
    <row r="614" spans="7:7">
      <c r="G614" s="44"/>
    </row>
    <row r="615" spans="7:7">
      <c r="G615" s="44"/>
    </row>
    <row r="616" spans="7:7">
      <c r="G616" s="44"/>
    </row>
    <row r="617" spans="7:7">
      <c r="G617" s="44"/>
    </row>
    <row r="618" spans="7:7">
      <c r="G618" s="44"/>
    </row>
    <row r="619" spans="7:7">
      <c r="G619" s="44"/>
    </row>
    <row r="620" spans="7:7">
      <c r="G620" s="44"/>
    </row>
    <row r="621" spans="7:7">
      <c r="G621" s="44"/>
    </row>
    <row r="622" spans="7:7">
      <c r="G622" s="44"/>
    </row>
    <row r="623" spans="7:7">
      <c r="G623" s="44"/>
    </row>
    <row r="624" spans="7:7">
      <c r="G624" s="44"/>
    </row>
    <row r="625" spans="7:7">
      <c r="G625" s="44"/>
    </row>
    <row r="626" spans="7:7">
      <c r="G626" s="44"/>
    </row>
    <row r="627" spans="7:7">
      <c r="G627" s="44"/>
    </row>
    <row r="628" spans="7:7">
      <c r="G628" s="44"/>
    </row>
    <row r="629" spans="7:7">
      <c r="G629" s="44"/>
    </row>
    <row r="630" spans="7:7">
      <c r="G630" s="44"/>
    </row>
    <row r="631" spans="7:7">
      <c r="G631" s="44"/>
    </row>
    <row r="632" spans="7:7">
      <c r="G632" s="44"/>
    </row>
    <row r="633" spans="7:7">
      <c r="G633" s="44"/>
    </row>
    <row r="634" spans="7:7">
      <c r="G634" s="44"/>
    </row>
    <row r="635" spans="7:7">
      <c r="G635" s="44"/>
    </row>
    <row r="636" spans="7:7">
      <c r="G636" s="44"/>
    </row>
    <row r="637" spans="7:7">
      <c r="G637" s="44"/>
    </row>
    <row r="638" spans="7:7">
      <c r="G638" s="44"/>
    </row>
    <row r="639" spans="7:7">
      <c r="G639" s="44"/>
    </row>
    <row r="640" spans="7:7">
      <c r="G640" s="44"/>
    </row>
    <row r="641" spans="7:7">
      <c r="G641" s="44"/>
    </row>
    <row r="642" spans="7:7">
      <c r="G642" s="44"/>
    </row>
    <row r="643" spans="7:7">
      <c r="G643" s="44"/>
    </row>
    <row r="644" spans="7:7">
      <c r="G644" s="44"/>
    </row>
    <row r="645" spans="7:7">
      <c r="G645" s="44"/>
    </row>
    <row r="646" spans="7:7">
      <c r="G646" s="44"/>
    </row>
    <row r="647" spans="7:7">
      <c r="G647" s="44"/>
    </row>
    <row r="648" spans="7:7">
      <c r="G648" s="44"/>
    </row>
    <row r="649" spans="7:7">
      <c r="G649" s="44"/>
    </row>
    <row r="650" spans="7:7">
      <c r="G650" s="44"/>
    </row>
    <row r="651" spans="7:7">
      <c r="G651" s="44"/>
    </row>
    <row r="652" spans="7:7">
      <c r="G652" s="44"/>
    </row>
    <row r="653" spans="7:7">
      <c r="G653" s="44"/>
    </row>
    <row r="654" spans="7:7">
      <c r="G654" s="44"/>
    </row>
    <row r="655" spans="7:7">
      <c r="G655" s="44"/>
    </row>
    <row r="656" spans="7:7">
      <c r="G656" s="44"/>
    </row>
    <row r="657" spans="7:7">
      <c r="G657" s="44"/>
    </row>
    <row r="658" spans="7:7">
      <c r="G658" s="44"/>
    </row>
    <row r="659" spans="7:7">
      <c r="G659" s="44"/>
    </row>
    <row r="660" spans="7:7">
      <c r="G660" s="44"/>
    </row>
    <row r="661" spans="7:7">
      <c r="G661" s="44"/>
    </row>
    <row r="662" spans="7:7">
      <c r="G662" s="44"/>
    </row>
    <row r="663" spans="7:7">
      <c r="G663" s="44"/>
    </row>
    <row r="664" spans="7:7">
      <c r="G664" s="44"/>
    </row>
    <row r="665" spans="7:7">
      <c r="G665" s="44"/>
    </row>
    <row r="666" spans="7:7">
      <c r="G666" s="44"/>
    </row>
    <row r="667" spans="7:7">
      <c r="G667" s="44"/>
    </row>
    <row r="668" spans="7:7">
      <c r="G668" s="44"/>
    </row>
    <row r="669" spans="7:7">
      <c r="G669" s="44"/>
    </row>
    <row r="670" spans="7:7">
      <c r="G670" s="44"/>
    </row>
    <row r="671" spans="7:7">
      <c r="G671" s="44"/>
    </row>
    <row r="672" spans="7:7">
      <c r="G672" s="44"/>
    </row>
    <row r="673" spans="7:7">
      <c r="G673" s="44"/>
    </row>
    <row r="674" spans="7:7">
      <c r="G674" s="44"/>
    </row>
    <row r="675" spans="7:7">
      <c r="G675" s="44"/>
    </row>
    <row r="676" spans="7:7">
      <c r="G676" s="44"/>
    </row>
    <row r="677" spans="7:7">
      <c r="G677" s="44"/>
    </row>
    <row r="678" spans="7:7">
      <c r="G678" s="44"/>
    </row>
    <row r="679" spans="7:7">
      <c r="G679" s="44"/>
    </row>
    <row r="680" spans="7:7">
      <c r="G680" s="44"/>
    </row>
    <row r="681" spans="7:7">
      <c r="G681" s="44"/>
    </row>
    <row r="682" spans="7:7">
      <c r="G682" s="44"/>
    </row>
    <row r="683" spans="7:7">
      <c r="G683" s="44"/>
    </row>
    <row r="684" spans="7:7">
      <c r="G684" s="44"/>
    </row>
    <row r="685" spans="7:7">
      <c r="G685" s="44"/>
    </row>
    <row r="686" spans="7:7">
      <c r="G686" s="44"/>
    </row>
    <row r="687" spans="7:7">
      <c r="G687" s="44"/>
    </row>
    <row r="688" spans="7:7">
      <c r="G688" s="44"/>
    </row>
    <row r="689" spans="7:7">
      <c r="G689" s="44"/>
    </row>
    <row r="690" spans="7:7">
      <c r="G690" s="44"/>
    </row>
    <row r="691" spans="7:7">
      <c r="G691" s="44"/>
    </row>
    <row r="692" spans="7:7">
      <c r="G692" s="44"/>
    </row>
    <row r="693" spans="7:7">
      <c r="G693" s="44"/>
    </row>
    <row r="694" spans="7:7">
      <c r="G694" s="44"/>
    </row>
    <row r="695" spans="7:7">
      <c r="G695" s="44"/>
    </row>
    <row r="696" spans="7:7">
      <c r="G696" s="44"/>
    </row>
    <row r="697" spans="7:7">
      <c r="G697" s="44"/>
    </row>
    <row r="698" spans="7:7">
      <c r="G698" s="44"/>
    </row>
    <row r="699" spans="7:7">
      <c r="G699" s="44"/>
    </row>
    <row r="700" spans="7:7">
      <c r="G700" s="44"/>
    </row>
    <row r="701" spans="7:7">
      <c r="G701" s="44"/>
    </row>
    <row r="702" spans="7:7">
      <c r="G702" s="44"/>
    </row>
    <row r="703" spans="7:7">
      <c r="G703" s="44"/>
    </row>
    <row r="704" spans="7:7">
      <c r="G704" s="44"/>
    </row>
    <row r="705" spans="7:7">
      <c r="G705" s="44"/>
    </row>
    <row r="706" spans="7:7">
      <c r="G706" s="44"/>
    </row>
    <row r="707" spans="7:7">
      <c r="G707" s="44"/>
    </row>
    <row r="708" spans="7:7">
      <c r="G708" s="44"/>
    </row>
    <row r="709" spans="7:7">
      <c r="G709" s="44"/>
    </row>
    <row r="710" spans="7:7">
      <c r="G710" s="44"/>
    </row>
    <row r="711" spans="7:7">
      <c r="G711" s="44"/>
    </row>
    <row r="712" spans="7:7">
      <c r="G712" s="44"/>
    </row>
    <row r="713" spans="7:7">
      <c r="G713" s="44"/>
    </row>
    <row r="714" spans="7:7">
      <c r="G714" s="44"/>
    </row>
    <row r="715" spans="7:7">
      <c r="G715" s="44"/>
    </row>
    <row r="716" spans="7:7">
      <c r="G716" s="44"/>
    </row>
    <row r="717" spans="7:7">
      <c r="G717" s="44"/>
    </row>
    <row r="718" spans="7:7">
      <c r="G718" s="44"/>
    </row>
    <row r="719" spans="7:7">
      <c r="G719" s="44"/>
    </row>
    <row r="720" spans="7:7">
      <c r="G720" s="44"/>
    </row>
    <row r="721" spans="7:7">
      <c r="G721" s="44"/>
    </row>
    <row r="722" spans="7:7">
      <c r="G722" s="44"/>
    </row>
    <row r="723" spans="7:7">
      <c r="G723" s="44"/>
    </row>
    <row r="724" spans="7:7">
      <c r="G724" s="44"/>
    </row>
    <row r="725" spans="7:7">
      <c r="G725" s="44"/>
    </row>
    <row r="726" spans="7:7">
      <c r="G726" s="44"/>
    </row>
    <row r="727" spans="7:7">
      <c r="G727" s="44"/>
    </row>
    <row r="728" spans="7:7">
      <c r="G728" s="44"/>
    </row>
    <row r="729" spans="7:7">
      <c r="G729" s="44"/>
    </row>
    <row r="730" spans="7:7">
      <c r="G730" s="44"/>
    </row>
    <row r="731" spans="7:7">
      <c r="G731" s="44"/>
    </row>
    <row r="732" spans="7:7">
      <c r="G732" s="44"/>
    </row>
    <row r="733" spans="7:7">
      <c r="G733" s="44"/>
    </row>
    <row r="734" spans="7:7">
      <c r="G734" s="44"/>
    </row>
    <row r="735" spans="7:7">
      <c r="G735" s="44"/>
    </row>
    <row r="736" spans="7:7">
      <c r="G736" s="44"/>
    </row>
    <row r="737" spans="7:7">
      <c r="G737" s="44"/>
    </row>
    <row r="738" spans="7:7">
      <c r="G738" s="44"/>
    </row>
    <row r="739" spans="7:7">
      <c r="G739" s="44"/>
    </row>
    <row r="740" spans="7:7">
      <c r="G740" s="44"/>
    </row>
    <row r="741" spans="7:7">
      <c r="G741" s="44"/>
    </row>
    <row r="742" spans="7:7">
      <c r="G742" s="44"/>
    </row>
    <row r="743" spans="7:7">
      <c r="G743" s="44"/>
    </row>
    <row r="744" spans="7:7">
      <c r="G744" s="44"/>
    </row>
    <row r="745" spans="7:7">
      <c r="G745" s="44"/>
    </row>
    <row r="746" spans="7:7">
      <c r="G746" s="44"/>
    </row>
    <row r="747" spans="7:7">
      <c r="G747" s="44"/>
    </row>
    <row r="748" spans="7:7">
      <c r="G748" s="44"/>
    </row>
    <row r="749" spans="7:7">
      <c r="G749" s="44"/>
    </row>
    <row r="750" spans="7:7">
      <c r="G750" s="44"/>
    </row>
    <row r="751" spans="7:7">
      <c r="G751" s="44"/>
    </row>
    <row r="752" spans="7:7">
      <c r="G752" s="44"/>
    </row>
    <row r="753" spans="7:7">
      <c r="G753" s="44"/>
    </row>
    <row r="754" spans="7:7">
      <c r="G754" s="44"/>
    </row>
    <row r="755" spans="7:7">
      <c r="G755" s="44"/>
    </row>
    <row r="756" spans="7:7">
      <c r="G756" s="44"/>
    </row>
    <row r="757" spans="7:7">
      <c r="G757" s="44"/>
    </row>
    <row r="758" spans="7:7">
      <c r="G758" s="44"/>
    </row>
    <row r="759" spans="7:7">
      <c r="G759" s="44"/>
    </row>
    <row r="760" spans="7:7">
      <c r="G760" s="44"/>
    </row>
    <row r="761" spans="7:7">
      <c r="G761" s="44"/>
    </row>
    <row r="762" spans="7:7">
      <c r="G762" s="44"/>
    </row>
    <row r="763" spans="7:7">
      <c r="G763" s="44"/>
    </row>
    <row r="764" spans="7:7">
      <c r="G764" s="44"/>
    </row>
    <row r="765" spans="7:7">
      <c r="G765" s="44"/>
    </row>
    <row r="766" spans="7:7">
      <c r="G766" s="44"/>
    </row>
    <row r="767" spans="7:7">
      <c r="G767" s="44"/>
    </row>
    <row r="768" spans="7:7">
      <c r="G768" s="44"/>
    </row>
    <row r="769" spans="7:7">
      <c r="G769" s="44"/>
    </row>
    <row r="770" spans="7:7">
      <c r="G770" s="44"/>
    </row>
    <row r="771" spans="7:7">
      <c r="G771" s="44"/>
    </row>
    <row r="772" spans="7:7">
      <c r="G772" s="44"/>
    </row>
    <row r="773" spans="7:7">
      <c r="G773" s="44"/>
    </row>
    <row r="774" spans="7:7">
      <c r="G774" s="44"/>
    </row>
    <row r="775" spans="7:7">
      <c r="G775" s="44"/>
    </row>
    <row r="776" spans="7:7">
      <c r="G776" s="44"/>
    </row>
    <row r="777" spans="7:7">
      <c r="G777" s="44"/>
    </row>
    <row r="778" spans="7:7">
      <c r="G778" s="44"/>
    </row>
    <row r="779" spans="7:7">
      <c r="G779" s="44"/>
    </row>
    <row r="780" spans="7:7">
      <c r="G780" s="44"/>
    </row>
    <row r="781" spans="7:7">
      <c r="G781" s="44"/>
    </row>
    <row r="782" spans="7:7">
      <c r="G782" s="44"/>
    </row>
    <row r="783" spans="7:7">
      <c r="G783" s="44"/>
    </row>
    <row r="784" spans="7:7">
      <c r="G784" s="44"/>
    </row>
    <row r="785" spans="7:7">
      <c r="G785" s="44"/>
    </row>
    <row r="786" spans="7:7">
      <c r="G786" s="44"/>
    </row>
    <row r="787" spans="7:7">
      <c r="G787" s="44"/>
    </row>
    <row r="788" spans="7:7">
      <c r="G788" s="44"/>
    </row>
    <row r="789" spans="7:7">
      <c r="G789" s="44"/>
    </row>
    <row r="790" spans="7:7">
      <c r="G790" s="44"/>
    </row>
    <row r="791" spans="7:7">
      <c r="G791" s="44"/>
    </row>
    <row r="792" spans="7:7">
      <c r="G792" s="44"/>
    </row>
    <row r="793" spans="7:7">
      <c r="G793" s="44"/>
    </row>
    <row r="794" spans="7:7">
      <c r="G794" s="44"/>
    </row>
    <row r="795" spans="7:7">
      <c r="G795" s="44"/>
    </row>
    <row r="796" spans="7:7">
      <c r="G796" s="44"/>
    </row>
    <row r="797" spans="7:7">
      <c r="G797" s="44"/>
    </row>
    <row r="798" spans="7:7">
      <c r="G798" s="44"/>
    </row>
    <row r="799" spans="7:7">
      <c r="G799" s="44"/>
    </row>
    <row r="800" spans="7:7">
      <c r="G800" s="44"/>
    </row>
    <row r="801" spans="7:7">
      <c r="G801" s="44"/>
    </row>
    <row r="802" spans="7:7">
      <c r="G802" s="44"/>
    </row>
    <row r="803" spans="7:7">
      <c r="G803" s="44"/>
    </row>
    <row r="804" spans="7:7">
      <c r="G804" s="44"/>
    </row>
    <row r="805" spans="7:7">
      <c r="G805" s="44"/>
    </row>
    <row r="806" spans="7:7">
      <c r="G806" s="44"/>
    </row>
    <row r="807" spans="7:7">
      <c r="G807" s="44"/>
    </row>
    <row r="808" spans="7:7">
      <c r="G808" s="44"/>
    </row>
    <row r="809" spans="7:7">
      <c r="G809" s="44"/>
    </row>
    <row r="810" spans="7:7">
      <c r="G810" s="44"/>
    </row>
    <row r="811" spans="7:7">
      <c r="G811" s="44"/>
    </row>
    <row r="812" spans="7:7">
      <c r="G812" s="44"/>
    </row>
    <row r="813" spans="7:7">
      <c r="G813" s="44"/>
    </row>
    <row r="814" spans="7:7">
      <c r="G814" s="44"/>
    </row>
    <row r="815" spans="7:7">
      <c r="G815" s="44"/>
    </row>
    <row r="816" spans="7:7">
      <c r="G816" s="44"/>
    </row>
    <row r="817" spans="7:7">
      <c r="G817" s="44"/>
    </row>
    <row r="818" spans="7:7">
      <c r="G818" s="44"/>
    </row>
    <row r="819" spans="7:7">
      <c r="G819" s="44"/>
    </row>
    <row r="820" spans="7:7">
      <c r="G820" s="44"/>
    </row>
    <row r="821" spans="7:7">
      <c r="G821" s="44"/>
    </row>
    <row r="822" spans="7:7">
      <c r="G822" s="44"/>
    </row>
    <row r="823" spans="7:7">
      <c r="G823" s="44"/>
    </row>
    <row r="824" spans="7:7">
      <c r="G824" s="44"/>
    </row>
    <row r="825" spans="7:7">
      <c r="G825" s="44"/>
    </row>
    <row r="826" spans="7:7">
      <c r="G826" s="44"/>
    </row>
    <row r="827" spans="7:7">
      <c r="G827" s="44"/>
    </row>
    <row r="828" spans="7:7">
      <c r="G828" s="44"/>
    </row>
    <row r="829" spans="7:7">
      <c r="G829" s="44"/>
    </row>
    <row r="830" spans="7:7">
      <c r="G830" s="44"/>
    </row>
    <row r="831" spans="7:7">
      <c r="G831" s="44"/>
    </row>
    <row r="832" spans="7:7">
      <c r="G832" s="44"/>
    </row>
    <row r="833" spans="7:7">
      <c r="G833" s="44"/>
    </row>
    <row r="834" spans="7:7">
      <c r="G834" s="44"/>
    </row>
    <row r="835" spans="7:7">
      <c r="G835" s="44"/>
    </row>
    <row r="836" spans="7:7">
      <c r="G836" s="44"/>
    </row>
    <row r="837" spans="7:7">
      <c r="G837" s="44"/>
    </row>
    <row r="838" spans="7:7">
      <c r="G838" s="44"/>
    </row>
    <row r="839" spans="7:7">
      <c r="G839" s="44"/>
    </row>
    <row r="840" spans="7:7">
      <c r="G840" s="44"/>
    </row>
    <row r="841" spans="7:7">
      <c r="G841" s="44"/>
    </row>
    <row r="842" spans="7:7">
      <c r="G842" s="44"/>
    </row>
    <row r="843" spans="7:7">
      <c r="G843" s="44"/>
    </row>
    <row r="844" spans="7:7">
      <c r="G844" s="44"/>
    </row>
    <row r="845" spans="7:7">
      <c r="G845" s="44"/>
    </row>
    <row r="846" spans="7:7">
      <c r="G846" s="44"/>
    </row>
    <row r="847" spans="7:7">
      <c r="G847" s="44"/>
    </row>
    <row r="848" spans="7:7">
      <c r="G848" s="44"/>
    </row>
    <row r="849" spans="7:7">
      <c r="G849" s="44"/>
    </row>
    <row r="850" spans="7:7">
      <c r="G850" s="44"/>
    </row>
    <row r="851" spans="7:7">
      <c r="G851" s="44"/>
    </row>
    <row r="852" spans="7:7">
      <c r="G852" s="44"/>
    </row>
    <row r="853" spans="7:7">
      <c r="G853" s="44"/>
    </row>
    <row r="854" spans="7:7">
      <c r="G854" s="44"/>
    </row>
    <row r="855" spans="7:7">
      <c r="G855" s="44"/>
    </row>
    <row r="856" spans="7:7">
      <c r="G856" s="44"/>
    </row>
    <row r="857" spans="7:7">
      <c r="G857" s="44"/>
    </row>
    <row r="858" spans="7:7">
      <c r="G858" s="44"/>
    </row>
    <row r="859" spans="7:7">
      <c r="G859" s="44"/>
    </row>
    <row r="860" spans="7:7">
      <c r="G860" s="44"/>
    </row>
    <row r="861" spans="7:7">
      <c r="G861" s="44"/>
    </row>
    <row r="862" spans="7:7">
      <c r="G862" s="44"/>
    </row>
    <row r="863" spans="7:7">
      <c r="G863" s="44"/>
    </row>
    <row r="864" spans="7:7">
      <c r="G864" s="44"/>
    </row>
    <row r="865" spans="7:7">
      <c r="G865" s="44"/>
    </row>
    <row r="866" spans="7:7">
      <c r="G866" s="44"/>
    </row>
    <row r="867" spans="7:7">
      <c r="G867" s="44"/>
    </row>
    <row r="868" spans="7:7">
      <c r="G868" s="44"/>
    </row>
    <row r="869" spans="7:7">
      <c r="G869" s="44"/>
    </row>
    <row r="870" spans="7:7">
      <c r="G870" s="44"/>
    </row>
    <row r="871" spans="7:7">
      <c r="G871" s="44"/>
    </row>
    <row r="872" spans="7:7">
      <c r="G872" s="44"/>
    </row>
    <row r="873" spans="7:7">
      <c r="G873" s="44"/>
    </row>
    <row r="874" spans="7:7">
      <c r="G874" s="44"/>
    </row>
    <row r="875" spans="7:7">
      <c r="G875" s="44"/>
    </row>
    <row r="876" spans="7:7">
      <c r="G876" s="44"/>
    </row>
    <row r="877" spans="7:7">
      <c r="G877" s="44"/>
    </row>
    <row r="878" spans="7:7">
      <c r="G878" s="44"/>
    </row>
    <row r="879" spans="7:7">
      <c r="G879" s="44"/>
    </row>
    <row r="880" spans="7:7">
      <c r="G880" s="44"/>
    </row>
    <row r="881" spans="7:7">
      <c r="G881" s="44"/>
    </row>
    <row r="882" spans="7:7">
      <c r="G882" s="44"/>
    </row>
    <row r="883" spans="7:7">
      <c r="G883" s="44"/>
    </row>
    <row r="884" spans="7:7">
      <c r="G884" s="44"/>
    </row>
    <row r="885" spans="7:7">
      <c r="G885" s="44"/>
    </row>
    <row r="886" spans="7:7">
      <c r="G886" s="44"/>
    </row>
    <row r="887" spans="7:7">
      <c r="G887" s="44"/>
    </row>
    <row r="888" spans="7:7">
      <c r="G888" s="44"/>
    </row>
    <row r="889" spans="7:7">
      <c r="G889" s="44"/>
    </row>
    <row r="890" spans="7:7">
      <c r="G890" s="44"/>
    </row>
    <row r="891" spans="7:7">
      <c r="G891" s="44"/>
    </row>
    <row r="892" spans="7:7">
      <c r="G892" s="44"/>
    </row>
    <row r="893" spans="7:7">
      <c r="G893" s="44"/>
    </row>
    <row r="894" spans="7:7">
      <c r="G894" s="44"/>
    </row>
    <row r="895" spans="7:7">
      <c r="G895" s="44"/>
    </row>
    <row r="896" spans="7:7">
      <c r="G896" s="44"/>
    </row>
    <row r="897" spans="7:7">
      <c r="G897" s="44"/>
    </row>
    <row r="898" spans="7:7">
      <c r="G898" s="44"/>
    </row>
    <row r="899" spans="7:7">
      <c r="G899" s="44"/>
    </row>
    <row r="900" spans="7:7">
      <c r="G900" s="44"/>
    </row>
    <row r="901" spans="7:7">
      <c r="G901" s="44"/>
    </row>
    <row r="902" spans="7:7">
      <c r="G902" s="44"/>
    </row>
    <row r="903" spans="7:7">
      <c r="G903" s="44"/>
    </row>
    <row r="904" spans="7:7">
      <c r="G904" s="44"/>
    </row>
    <row r="905" spans="7:7">
      <c r="G905" s="44"/>
    </row>
    <row r="906" spans="7:7">
      <c r="G906" s="44"/>
    </row>
    <row r="907" spans="7:7">
      <c r="G907" s="44"/>
    </row>
    <row r="908" spans="7:7">
      <c r="G908" s="44"/>
    </row>
    <row r="909" spans="7:7">
      <c r="G909" s="44"/>
    </row>
    <row r="910" spans="7:7">
      <c r="G910" s="44"/>
    </row>
    <row r="911" spans="7:7">
      <c r="G911" s="44"/>
    </row>
    <row r="912" spans="7:7">
      <c r="G912" s="44"/>
    </row>
    <row r="913" spans="7:7">
      <c r="G913" s="44"/>
    </row>
    <row r="914" spans="7:7">
      <c r="G914" s="44"/>
    </row>
    <row r="915" spans="7:7">
      <c r="G915" s="44"/>
    </row>
    <row r="916" spans="7:7">
      <c r="G916" s="44"/>
    </row>
    <row r="917" spans="7:7">
      <c r="G917" s="44"/>
    </row>
    <row r="918" spans="7:7">
      <c r="G918" s="44"/>
    </row>
    <row r="919" spans="7:7">
      <c r="G919" s="44"/>
    </row>
    <row r="920" spans="7:7">
      <c r="G920" s="44"/>
    </row>
    <row r="921" spans="7:7">
      <c r="G921" s="44"/>
    </row>
    <row r="922" spans="7:7">
      <c r="G922" s="44"/>
    </row>
    <row r="923" spans="7:7">
      <c r="G923" s="44"/>
    </row>
    <row r="924" spans="7:7">
      <c r="G924" s="44"/>
    </row>
    <row r="925" spans="7:7">
      <c r="G925" s="44"/>
    </row>
    <row r="926" spans="7:7">
      <c r="G926" s="44"/>
    </row>
    <row r="927" spans="7:7">
      <c r="G927" s="44"/>
    </row>
    <row r="928" spans="7:7">
      <c r="G928" s="44"/>
    </row>
    <row r="929" spans="7:7">
      <c r="G929" s="44"/>
    </row>
    <row r="930" spans="7:7">
      <c r="G930" s="44"/>
    </row>
    <row r="931" spans="7:7">
      <c r="G931" s="44"/>
    </row>
    <row r="932" spans="7:7">
      <c r="G932" s="44"/>
    </row>
    <row r="933" spans="7:7">
      <c r="G933" s="44"/>
    </row>
    <row r="934" spans="7:7">
      <c r="G934" s="44"/>
    </row>
    <row r="935" spans="7:7">
      <c r="G935" s="44"/>
    </row>
    <row r="936" spans="7:7">
      <c r="G936" s="44"/>
    </row>
    <row r="937" spans="7:7">
      <c r="G937" s="44"/>
    </row>
    <row r="938" spans="7:7">
      <c r="G938" s="44"/>
    </row>
    <row r="939" spans="7:7">
      <c r="G939" s="44"/>
    </row>
    <row r="940" spans="7:7">
      <c r="G940" s="44"/>
    </row>
    <row r="941" spans="7:7">
      <c r="G941" s="44"/>
    </row>
    <row r="942" spans="7:7">
      <c r="G942" s="44"/>
    </row>
    <row r="943" spans="7:7">
      <c r="G943" s="44"/>
    </row>
    <row r="944" spans="7:7">
      <c r="G944" s="44"/>
    </row>
    <row r="945" spans="7:7">
      <c r="G945" s="44"/>
    </row>
    <row r="946" spans="7:7">
      <c r="G946" s="44"/>
    </row>
    <row r="947" spans="7:7">
      <c r="G947" s="44"/>
    </row>
    <row r="948" spans="7:7">
      <c r="G948" s="44"/>
    </row>
    <row r="949" spans="7:7">
      <c r="G949" s="44"/>
    </row>
    <row r="950" spans="7:7">
      <c r="G950" s="44"/>
    </row>
    <row r="951" spans="7:7">
      <c r="G951" s="44"/>
    </row>
    <row r="952" spans="7:7">
      <c r="G952" s="44"/>
    </row>
    <row r="953" spans="7:7">
      <c r="G953" s="44"/>
    </row>
    <row r="954" spans="7:7">
      <c r="G954" s="44"/>
    </row>
    <row r="955" spans="7:7">
      <c r="G955" s="44"/>
    </row>
    <row r="956" spans="7:7">
      <c r="G956" s="44"/>
    </row>
    <row r="957" spans="7:7">
      <c r="G957" s="44"/>
    </row>
    <row r="958" spans="7:7">
      <c r="G958" s="44"/>
    </row>
    <row r="959" spans="7:7">
      <c r="G959" s="44"/>
    </row>
    <row r="960" spans="7:7">
      <c r="G960" s="44"/>
    </row>
    <row r="961" spans="7:7">
      <c r="G961" s="44"/>
    </row>
    <row r="962" spans="7:7">
      <c r="G962" s="44"/>
    </row>
    <row r="963" spans="7:7">
      <c r="G963" s="44"/>
    </row>
    <row r="964" spans="7:7">
      <c r="G964" s="44"/>
    </row>
    <row r="965" spans="7:7">
      <c r="G965" s="44"/>
    </row>
    <row r="966" spans="7:7">
      <c r="G966" s="44"/>
    </row>
    <row r="967" spans="7:7">
      <c r="G967" s="44"/>
    </row>
    <row r="968" spans="7:7">
      <c r="G968" s="44"/>
    </row>
    <row r="969" spans="7:7">
      <c r="G969" s="44"/>
    </row>
    <row r="970" spans="7:7">
      <c r="G970" s="44"/>
    </row>
    <row r="971" spans="7:7">
      <c r="G971" s="44"/>
    </row>
    <row r="972" spans="7:7">
      <c r="G972" s="44"/>
    </row>
    <row r="973" spans="7:7">
      <c r="G973" s="44"/>
    </row>
    <row r="974" spans="7:7">
      <c r="G974" s="44"/>
    </row>
    <row r="975" spans="7:7">
      <c r="G975" s="44"/>
    </row>
    <row r="976" spans="7:7">
      <c r="G976" s="44"/>
    </row>
    <row r="977" spans="7:7">
      <c r="G977" s="44"/>
    </row>
    <row r="978" spans="7:7">
      <c r="G978" s="44"/>
    </row>
    <row r="979" spans="7:7">
      <c r="G979" s="44"/>
    </row>
    <row r="980" spans="7:7">
      <c r="G980" s="44"/>
    </row>
    <row r="981" spans="7:7">
      <c r="G981" s="44"/>
    </row>
    <row r="982" spans="7:7">
      <c r="G982" s="44"/>
    </row>
    <row r="983" spans="7:7">
      <c r="G983" s="44"/>
    </row>
    <row r="984" spans="7:7">
      <c r="G984" s="44"/>
    </row>
    <row r="985" spans="7:7">
      <c r="G985" s="44"/>
    </row>
    <row r="986" spans="7:7">
      <c r="G986" s="44"/>
    </row>
    <row r="987" spans="7:7">
      <c r="G987" s="44"/>
    </row>
    <row r="988" spans="7:7">
      <c r="G988" s="44"/>
    </row>
    <row r="989" spans="7:7">
      <c r="G989" s="44"/>
    </row>
    <row r="990" spans="7:7">
      <c r="G990" s="44"/>
    </row>
    <row r="991" spans="7:7">
      <c r="G991" s="44"/>
    </row>
    <row r="992" spans="7:7">
      <c r="G992" s="44"/>
    </row>
    <row r="993" spans="7:7">
      <c r="G993" s="44"/>
    </row>
    <row r="994" spans="7:7">
      <c r="G994" s="44"/>
    </row>
    <row r="995" spans="7:7">
      <c r="G995" s="44"/>
    </row>
    <row r="996" spans="7:7">
      <c r="G996" s="44"/>
    </row>
    <row r="997" spans="7:7">
      <c r="G997" s="44"/>
    </row>
    <row r="998" spans="7:7">
      <c r="G998" s="44"/>
    </row>
    <row r="999" spans="7:7">
      <c r="G999" s="44"/>
    </row>
    <row r="1000" spans="7:7">
      <c r="G1000" s="44"/>
    </row>
    <row r="1001" spans="7:7">
      <c r="G1001" s="44"/>
    </row>
    <row r="1002" spans="7:7">
      <c r="G1002" s="44"/>
    </row>
    <row r="1003" spans="7:7">
      <c r="G1003" s="44"/>
    </row>
    <row r="1004" spans="7:7">
      <c r="G1004" s="44"/>
    </row>
    <row r="1005" spans="7:7">
      <c r="G1005" s="44"/>
    </row>
    <row r="1006" spans="7:7">
      <c r="G1006" s="44"/>
    </row>
    <row r="1007" spans="7:7">
      <c r="G1007" s="44"/>
    </row>
    <row r="1008" spans="7:7">
      <c r="G1008" s="44"/>
    </row>
    <row r="1009" spans="7:7">
      <c r="G1009" s="44"/>
    </row>
    <row r="1010" spans="7:7">
      <c r="G1010" s="44"/>
    </row>
    <row r="1011" spans="7:7">
      <c r="G1011" s="44"/>
    </row>
    <row r="1012" spans="7:7">
      <c r="G1012" s="44"/>
    </row>
    <row r="1013" spans="7:7">
      <c r="G1013" s="44"/>
    </row>
    <row r="1014" spans="7:7">
      <c r="G1014" s="44"/>
    </row>
    <row r="1015" spans="7:7">
      <c r="G1015" s="44"/>
    </row>
    <row r="1016" spans="7:7">
      <c r="G1016" s="44"/>
    </row>
  </sheetData>
  <sheetProtection password="E207" sheet="1" objects="1" scenarios="1" formatCells="0" formatRows="0" insertRows="0" deleteRows="0" sort="0" autoFilter="0"/>
  <autoFilter ref="C18:P19">
    <sortState ref="C19:P26">
      <sortCondition ref="F18:F26"/>
    </sortState>
  </autoFilter>
  <mergeCells count="6">
    <mergeCell ref="O9:O13"/>
    <mergeCell ref="K9:K13"/>
    <mergeCell ref="N9:N13"/>
    <mergeCell ref="J9:J13"/>
    <mergeCell ref="F9:F13"/>
    <mergeCell ref="G9:G13"/>
  </mergeCells>
  <conditionalFormatting sqref="D43:I43 K43:N43 C19">
    <cfRule type="cellIs" dxfId="100" priority="319" operator="notEqual">
      <formula>"A detalhar"</formula>
    </cfRule>
  </conditionalFormatting>
  <conditionalFormatting sqref="C43">
    <cfRule type="cellIs" dxfId="99" priority="305" operator="notEqual">
      <formula>"A detalhar"</formula>
    </cfRule>
  </conditionalFormatting>
  <conditionalFormatting sqref="C51">
    <cfRule type="iconSet" priority="276">
      <iconSet showValue="0">
        <cfvo type="percent" val="0"/>
        <cfvo type="num" val="7"/>
        <cfvo type="num" val="9"/>
      </iconSet>
    </cfRule>
  </conditionalFormatting>
  <conditionalFormatting sqref="C52">
    <cfRule type="iconSet" priority="275">
      <iconSet showValue="0">
        <cfvo type="percent" val="0"/>
        <cfvo type="num" val="7"/>
        <cfvo type="num" val="9"/>
      </iconSet>
    </cfRule>
  </conditionalFormatting>
  <conditionalFormatting sqref="C53">
    <cfRule type="iconSet" priority="274">
      <iconSet showValue="0">
        <cfvo type="percent" val="0"/>
        <cfvo type="num" val="7"/>
        <cfvo type="num" val="9"/>
      </iconSet>
    </cfRule>
  </conditionalFormatting>
  <conditionalFormatting sqref="J43">
    <cfRule type="cellIs" dxfId="98" priority="171" operator="notEqual">
      <formula>"A detalhar"</formula>
    </cfRule>
  </conditionalFormatting>
  <conditionalFormatting sqref="J53">
    <cfRule type="iconSet" priority="170">
      <iconSet showValue="0">
        <cfvo type="percent" val="0"/>
        <cfvo type="num" val="7"/>
        <cfvo type="num" val="9"/>
      </iconSet>
    </cfRule>
  </conditionalFormatting>
  <conditionalFormatting sqref="J49">
    <cfRule type="iconSet" priority="163">
      <iconSet showValue="0">
        <cfvo type="percent" val="0"/>
        <cfvo type="num" val="7"/>
        <cfvo type="num" val="9"/>
      </iconSet>
    </cfRule>
  </conditionalFormatting>
  <conditionalFormatting sqref="J50">
    <cfRule type="iconSet" priority="162">
      <iconSet showValue="0">
        <cfvo type="percent" val="0"/>
        <cfvo type="num" val="7"/>
        <cfvo type="num" val="9"/>
      </iconSet>
    </cfRule>
  </conditionalFormatting>
  <conditionalFormatting sqref="C20">
    <cfRule type="cellIs" dxfId="97" priority="117" operator="notEqual">
      <formula>"A detalhar"</formula>
    </cfRule>
  </conditionalFormatting>
  <conditionalFormatting sqref="C21">
    <cfRule type="cellIs" dxfId="96" priority="111" operator="notEqual">
      <formula>"A detalhar"</formula>
    </cfRule>
  </conditionalFormatting>
  <conditionalFormatting sqref="C22">
    <cfRule type="cellIs" dxfId="95" priority="105" operator="notEqual">
      <formula>"A detalhar"</formula>
    </cfRule>
  </conditionalFormatting>
  <conditionalFormatting sqref="C23">
    <cfRule type="cellIs" dxfId="94" priority="99" operator="notEqual">
      <formula>"A detalhar"</formula>
    </cfRule>
  </conditionalFormatting>
  <conditionalFormatting sqref="C24">
    <cfRule type="cellIs" dxfId="93" priority="93" operator="notEqual">
      <formula>"A detalhar"</formula>
    </cfRule>
  </conditionalFormatting>
  <conditionalFormatting sqref="C25">
    <cfRule type="cellIs" dxfId="92" priority="87" operator="notEqual">
      <formula>"A detalhar"</formula>
    </cfRule>
  </conditionalFormatting>
  <conditionalFormatting sqref="C26">
    <cfRule type="cellIs" dxfId="91" priority="81" operator="notEqual">
      <formula>"A detalhar"</formula>
    </cfRule>
  </conditionalFormatting>
  <conditionalFormatting sqref="C27">
    <cfRule type="cellIs" dxfId="90" priority="75" operator="notEqual">
      <formula>"A detalhar"</formula>
    </cfRule>
  </conditionalFormatting>
  <conditionalFormatting sqref="C28">
    <cfRule type="cellIs" dxfId="89" priority="69" operator="notEqual">
      <formula>"A detalhar"</formula>
    </cfRule>
  </conditionalFormatting>
  <conditionalFormatting sqref="C29">
    <cfRule type="cellIs" dxfId="88" priority="63" operator="notEqual">
      <formula>"A detalhar"</formula>
    </cfRule>
  </conditionalFormatting>
  <conditionalFormatting sqref="C30">
    <cfRule type="cellIs" dxfId="87" priority="57" operator="notEqual">
      <formula>"A detalhar"</formula>
    </cfRule>
  </conditionalFormatting>
  <conditionalFormatting sqref="C31">
    <cfRule type="cellIs" dxfId="86" priority="51" operator="notEqual">
      <formula>"A detalhar"</formula>
    </cfRule>
  </conditionalFormatting>
  <conditionalFormatting sqref="C32">
    <cfRule type="cellIs" dxfId="85" priority="45" operator="notEqual">
      <formula>"A detalhar"</formula>
    </cfRule>
  </conditionalFormatting>
  <conditionalFormatting sqref="C33">
    <cfRule type="cellIs" dxfId="84" priority="39" operator="notEqual">
      <formula>"A detalhar"</formula>
    </cfRule>
  </conditionalFormatting>
  <conditionalFormatting sqref="C34">
    <cfRule type="cellIs" dxfId="83" priority="33" operator="notEqual">
      <formula>"A detalhar"</formula>
    </cfRule>
  </conditionalFormatting>
  <conditionalFormatting sqref="G19:G34">
    <cfRule type="containsText" dxfId="82" priority="26" operator="containsText" text="ATENÇÃO">
      <formula>NOT(ISERROR(SEARCH("ATENÇÃO",G19)))</formula>
    </cfRule>
    <cfRule type="containsText" dxfId="81" priority="27" operator="containsText" text="ADEQUADO">
      <formula>NOT(ISERROR(SEARCH("ADEQUADO",G19)))</formula>
    </cfRule>
    <cfRule type="containsText" dxfId="80" priority="28" operator="containsText" text="PREOCUPANTE">
      <formula>NOT(ISERROR(SEARCH("PREOCUPANTE",G19)))</formula>
    </cfRule>
  </conditionalFormatting>
  <conditionalFormatting sqref="G19:G34">
    <cfRule type="containsText" dxfId="79" priority="25" operator="containsText" text="SUSPENSO">
      <formula>NOT(ISERROR(SEARCH("SUSPENSO",G19)))</formula>
    </cfRule>
  </conditionalFormatting>
  <conditionalFormatting sqref="C35">
    <cfRule type="cellIs" dxfId="78" priority="23" operator="notEqual">
      <formula>"A detalhar"</formula>
    </cfRule>
  </conditionalFormatting>
  <conditionalFormatting sqref="C36">
    <cfRule type="cellIs" dxfId="77" priority="21" operator="notEqual">
      <formula>"A detalhar"</formula>
    </cfRule>
  </conditionalFormatting>
  <conditionalFormatting sqref="C37">
    <cfRule type="cellIs" dxfId="76" priority="19" operator="notEqual">
      <formula>"A detalhar"</formula>
    </cfRule>
  </conditionalFormatting>
  <conditionalFormatting sqref="C38">
    <cfRule type="cellIs" dxfId="75" priority="17" operator="notEqual">
      <formula>"A detalhar"</formula>
    </cfRule>
  </conditionalFormatting>
  <conditionalFormatting sqref="C39">
    <cfRule type="cellIs" dxfId="74" priority="15" operator="notEqual">
      <formula>"A detalhar"</formula>
    </cfRule>
  </conditionalFormatting>
  <conditionalFormatting sqref="C40">
    <cfRule type="cellIs" dxfId="73" priority="13" operator="notEqual">
      <formula>"A detalhar"</formula>
    </cfRule>
  </conditionalFormatting>
  <conditionalFormatting sqref="C41">
    <cfRule type="cellIs" dxfId="72" priority="11" operator="notEqual">
      <formula>"A detalhar"</formula>
    </cfRule>
  </conditionalFormatting>
  <conditionalFormatting sqref="C42">
    <cfRule type="cellIs" dxfId="71" priority="9" operator="notEqual">
      <formula>"A detalhar"</formula>
    </cfRule>
  </conditionalFormatting>
  <conditionalFormatting sqref="G35:G42">
    <cfRule type="containsText" dxfId="70" priority="2" operator="containsText" text="ATENÇÃO">
      <formula>NOT(ISERROR(SEARCH("ATENÇÃO",G35)))</formula>
    </cfRule>
    <cfRule type="containsText" dxfId="69" priority="3" operator="containsText" text="ADEQUADO">
      <formula>NOT(ISERROR(SEARCH("ADEQUADO",G35)))</formula>
    </cfRule>
    <cfRule type="containsText" dxfId="68" priority="4" operator="containsText" text="PREOCUPANTE">
      <formula>NOT(ISERROR(SEARCH("PREOCUPANTE",G35)))</formula>
    </cfRule>
  </conditionalFormatting>
  <conditionalFormatting sqref="G35:G42">
    <cfRule type="containsText" dxfId="67" priority="1" operator="containsText" text="SUSPENSO">
      <formula>NOT(ISERROR(SEARCH("SUSPENSO",G35)))</formula>
    </cfRule>
  </conditionalFormatting>
  <dataValidations count="2">
    <dataValidation allowBlank="1" showErrorMessage="1" sqref="C50:C53 J53 J49:J50 H19:I42"/>
    <dataValidation type="list" allowBlank="1" showInputMessage="1" showErrorMessage="1" sqref="G19:G42">
      <formula1>"ADEQUADO,ATENÇÃO,PREOCUPANTE,CONCLUÍDO"</formula1>
    </dataValidation>
  </dataValidations>
  <pageMargins left="0.19685039370078741" right="0.11811023622047245" top="0.19685039370078741" bottom="0.27559055118110237" header="0.11811023622047245" footer="0"/>
  <pageSetup paperSize="9" scale="77" orientation="landscape" r:id="rId1"/>
  <headerFooter scaleWithDoc="0">
    <oddFooter>&amp;R&amp;10Página &amp;P/&amp;N</oddFooter>
  </headerFooter>
  <drawing r:id="rId2"/>
  <extLst>
    <ext xmlns:x14="http://schemas.microsoft.com/office/spreadsheetml/2009/9/main" uri="{78C0D931-6437-407d-A8EE-F0AAD7539E65}">
      <x14:conditionalFormattings>
        <x14:conditionalFormatting xmlns:xm="http://schemas.microsoft.com/office/excel/2006/main">
          <x14:cfRule type="iconSet" priority="277" id="{14E92259-DD55-4CE3-A395-131AE97A7EE7}">
            <x14:iconSet iconSet="4TrafficLights" showValue="0" custom="1">
              <x14:cfvo type="percent">
                <xm:f>0</xm:f>
              </x14:cfvo>
              <x14:cfvo type="percent">
                <xm:f>70</xm:f>
              </x14:cfvo>
              <x14:cfvo type="percent">
                <xm:f>90</xm:f>
              </x14:cfvo>
              <x14:cfvo type="percent">
                <xm:f>100</xm:f>
              </x14:cfvo>
              <x14:cfIcon iconSet="3TrafficLights1" iconId="0"/>
              <x14:cfIcon iconSet="3TrafficLights1" iconId="1"/>
              <x14:cfIcon iconSet="3TrafficLights1" iconId="2"/>
              <x14:cfIcon iconSet="3Symbols2" iconId="2"/>
            </x14:iconSet>
          </x14:cfRule>
          <xm:sqref>C50</xm:sqref>
        </x14:conditionalFormatting>
        <x14:conditionalFormatting xmlns:xm="http://schemas.microsoft.com/office/excel/2006/main">
          <x14:cfRule type="iconSet" priority="16564" id="{15504FF7-B6CE-47AF-8B3D-07EBAFA4E62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H19:I19</xm:sqref>
        </x14:conditionalFormatting>
        <x14:conditionalFormatting xmlns:xm="http://schemas.microsoft.com/office/excel/2006/main">
          <x14:cfRule type="iconSet" priority="118" id="{8A7920B0-AC8B-496B-9A62-8854DE8EE45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H20:I20</xm:sqref>
        </x14:conditionalFormatting>
        <x14:conditionalFormatting xmlns:xm="http://schemas.microsoft.com/office/excel/2006/main">
          <x14:cfRule type="iconSet" priority="112" id="{AB1F1B67-1843-4E9C-9F0F-6EF149FD2A0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H21:I21</xm:sqref>
        </x14:conditionalFormatting>
        <x14:conditionalFormatting xmlns:xm="http://schemas.microsoft.com/office/excel/2006/main">
          <x14:cfRule type="iconSet" priority="106" id="{5BC1D183-F8BE-41F7-A5C2-6D55EF164DD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H22:I22</xm:sqref>
        </x14:conditionalFormatting>
        <x14:conditionalFormatting xmlns:xm="http://schemas.microsoft.com/office/excel/2006/main">
          <x14:cfRule type="iconSet" priority="100" id="{3D19D938-0A6A-4118-BC68-36CC4035C4F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H23:I23</xm:sqref>
        </x14:conditionalFormatting>
        <x14:conditionalFormatting xmlns:xm="http://schemas.microsoft.com/office/excel/2006/main">
          <x14:cfRule type="iconSet" priority="94" id="{E3BFA39E-7EEF-43F8-B2F4-7DD628F2E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H24:I24</xm:sqref>
        </x14:conditionalFormatting>
        <x14:conditionalFormatting xmlns:xm="http://schemas.microsoft.com/office/excel/2006/main">
          <x14:cfRule type="iconSet" priority="88" id="{0EE1EE61-0297-42F2-B838-FAC39899053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H25:I25</xm:sqref>
        </x14:conditionalFormatting>
        <x14:conditionalFormatting xmlns:xm="http://schemas.microsoft.com/office/excel/2006/main">
          <x14:cfRule type="iconSet" priority="82" id="{79C4F887-4BA3-479F-8FB1-338379C540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H26:I26</xm:sqref>
        </x14:conditionalFormatting>
        <x14:conditionalFormatting xmlns:xm="http://schemas.microsoft.com/office/excel/2006/main">
          <x14:cfRule type="iconSet" priority="76" id="{4EDBD64A-614E-4D8A-AC43-38903F7C94A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H27:I27</xm:sqref>
        </x14:conditionalFormatting>
        <x14:conditionalFormatting xmlns:xm="http://schemas.microsoft.com/office/excel/2006/main">
          <x14:cfRule type="iconSet" priority="70" id="{511FB62B-BE3F-4529-8B5E-966C67E541C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H28:I28</xm:sqref>
        </x14:conditionalFormatting>
        <x14:conditionalFormatting xmlns:xm="http://schemas.microsoft.com/office/excel/2006/main">
          <x14:cfRule type="iconSet" priority="64" id="{BA532AC5-69AB-441A-A2ED-BF13FA811E35}">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H29:I29</xm:sqref>
        </x14:conditionalFormatting>
        <x14:conditionalFormatting xmlns:xm="http://schemas.microsoft.com/office/excel/2006/main">
          <x14:cfRule type="iconSet" priority="58" id="{0EACC0EC-0235-4917-9D02-AFEA9FDF8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H30:I30</xm:sqref>
        </x14:conditionalFormatting>
        <x14:conditionalFormatting xmlns:xm="http://schemas.microsoft.com/office/excel/2006/main">
          <x14:cfRule type="iconSet" priority="52" id="{362382CC-FF97-4E18-91F2-5D380F87B4C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H31:I31</xm:sqref>
        </x14:conditionalFormatting>
        <x14:conditionalFormatting xmlns:xm="http://schemas.microsoft.com/office/excel/2006/main">
          <x14:cfRule type="iconSet" priority="46" id="{C1FC5353-6CB5-44BF-9ED2-B086C0CD77CE}">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H32:I32</xm:sqref>
        </x14:conditionalFormatting>
        <x14:conditionalFormatting xmlns:xm="http://schemas.microsoft.com/office/excel/2006/main">
          <x14:cfRule type="iconSet" priority="40" id="{3708C17B-CED8-4B24-9174-0ED9207F091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H33:I33</xm:sqref>
        </x14:conditionalFormatting>
        <x14:conditionalFormatting xmlns:xm="http://schemas.microsoft.com/office/excel/2006/main">
          <x14:cfRule type="iconSet" priority="34" id="{FFC00933-0702-484B-8658-771EF199D6F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H34:I34</xm:sqref>
        </x14:conditionalFormatting>
        <x14:conditionalFormatting xmlns:xm="http://schemas.microsoft.com/office/excel/2006/main">
          <x14:cfRule type="iconSet" priority="24" id="{A4309659-95AB-424B-93B8-E617A3342E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H35:I35</xm:sqref>
        </x14:conditionalFormatting>
        <x14:conditionalFormatting xmlns:xm="http://schemas.microsoft.com/office/excel/2006/main">
          <x14:cfRule type="iconSet" priority="22" id="{4C4A2213-6C26-4F13-B06A-4E38D8412B9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H36:I36</xm:sqref>
        </x14:conditionalFormatting>
        <x14:conditionalFormatting xmlns:xm="http://schemas.microsoft.com/office/excel/2006/main">
          <x14:cfRule type="iconSet" priority="20" id="{EF61BB53-DCEB-4666-AFD4-0F9C04D8CA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H37:I37</xm:sqref>
        </x14:conditionalFormatting>
        <x14:conditionalFormatting xmlns:xm="http://schemas.microsoft.com/office/excel/2006/main">
          <x14:cfRule type="iconSet" priority="18" id="{10A38B10-32EC-4010-A3CD-C0C1C25BC9DF}">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H38:I38</xm:sqref>
        </x14:conditionalFormatting>
        <x14:conditionalFormatting xmlns:xm="http://schemas.microsoft.com/office/excel/2006/main">
          <x14:cfRule type="iconSet" priority="16" id="{F58B52CD-E400-470F-8D7F-CE3FE5D0A48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H39:I39</xm:sqref>
        </x14:conditionalFormatting>
        <x14:conditionalFormatting xmlns:xm="http://schemas.microsoft.com/office/excel/2006/main">
          <x14:cfRule type="iconSet" priority="14" id="{2FC58656-E4DD-49BC-985F-06C18EBE126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H40:I40</xm:sqref>
        </x14:conditionalFormatting>
        <x14:conditionalFormatting xmlns:xm="http://schemas.microsoft.com/office/excel/2006/main">
          <x14:cfRule type="iconSet" priority="12" id="{32A6DFF3-EC22-46DC-B146-AEAE24D2D357}">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H41:I41</xm:sqref>
        </x14:conditionalFormatting>
        <x14:conditionalFormatting xmlns:xm="http://schemas.microsoft.com/office/excel/2006/main">
          <x14:cfRule type="iconSet" priority="10" id="{729DB53B-E2EC-485C-855D-1708982FB44C}">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H42:I42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theme="1"/>
  </sheetPr>
  <dimension ref="A1:C38"/>
  <sheetViews>
    <sheetView workbookViewId="0">
      <selection sqref="A1:C1"/>
    </sheetView>
  </sheetViews>
  <sheetFormatPr defaultRowHeight="15"/>
  <cols>
    <col min="1" max="1" width="10.7109375" bestFit="1" customWidth="1"/>
    <col min="2" max="3" width="16.7109375" customWidth="1"/>
  </cols>
  <sheetData>
    <row r="1" spans="1:3">
      <c r="A1" s="191" t="s">
        <v>1</v>
      </c>
      <c r="B1" s="191"/>
      <c r="C1" s="191"/>
    </row>
    <row r="2" spans="1:3">
      <c r="A2" s="7" t="s">
        <v>2</v>
      </c>
      <c r="B2" s="7" t="s">
        <v>3</v>
      </c>
      <c r="C2" s="7" t="s">
        <v>4</v>
      </c>
    </row>
    <row r="3" spans="1:3">
      <c r="A3" s="1">
        <v>43020</v>
      </c>
      <c r="B3" s="2" t="s">
        <v>7</v>
      </c>
      <c r="C3" s="1" t="s">
        <v>6</v>
      </c>
    </row>
    <row r="4" spans="1:3">
      <c r="A4" s="1">
        <v>43041</v>
      </c>
      <c r="B4" s="2" t="s">
        <v>8</v>
      </c>
      <c r="C4" s="1" t="s">
        <v>6</v>
      </c>
    </row>
    <row r="5" spans="1:3">
      <c r="A5" s="1">
        <v>43054</v>
      </c>
      <c r="B5" s="2" t="s">
        <v>9</v>
      </c>
      <c r="C5" s="1" t="s">
        <v>6</v>
      </c>
    </row>
    <row r="6" spans="1:3">
      <c r="A6" s="1">
        <v>43094</v>
      </c>
      <c r="B6" s="2" t="s">
        <v>15</v>
      </c>
      <c r="C6" s="1" t="s">
        <v>6</v>
      </c>
    </row>
    <row r="7" spans="1:3">
      <c r="A7" s="1">
        <v>43101</v>
      </c>
      <c r="B7" s="2" t="s">
        <v>10</v>
      </c>
      <c r="C7" s="1" t="s">
        <v>6</v>
      </c>
    </row>
    <row r="8" spans="1:3">
      <c r="A8" s="1">
        <v>43143</v>
      </c>
      <c r="B8" s="2" t="s">
        <v>11</v>
      </c>
      <c r="C8" s="1" t="s">
        <v>16</v>
      </c>
    </row>
    <row r="9" spans="1:3">
      <c r="A9" s="1">
        <v>43144</v>
      </c>
      <c r="B9" s="2" t="s">
        <v>11</v>
      </c>
      <c r="C9" s="1" t="s">
        <v>16</v>
      </c>
    </row>
    <row r="10" spans="1:3">
      <c r="A10" s="1">
        <v>43145</v>
      </c>
      <c r="B10" s="2" t="s">
        <v>17</v>
      </c>
      <c r="C10" s="1" t="s">
        <v>16</v>
      </c>
    </row>
    <row r="11" spans="1:3">
      <c r="A11" s="1">
        <v>43189</v>
      </c>
      <c r="B11" s="2" t="s">
        <v>12</v>
      </c>
      <c r="C11" s="1" t="s">
        <v>6</v>
      </c>
    </row>
    <row r="12" spans="1:3">
      <c r="A12" s="1">
        <v>43221</v>
      </c>
      <c r="B12" s="2" t="s">
        <v>13</v>
      </c>
      <c r="C12" s="1" t="s">
        <v>6</v>
      </c>
    </row>
    <row r="13" spans="1:3">
      <c r="A13" s="1">
        <v>43251</v>
      </c>
      <c r="B13" s="5" t="s">
        <v>14</v>
      </c>
      <c r="C13" s="6" t="s">
        <v>6</v>
      </c>
    </row>
    <row r="14" spans="1:3">
      <c r="A14" s="1">
        <v>43350</v>
      </c>
      <c r="B14" s="2" t="s">
        <v>5</v>
      </c>
      <c r="C14" s="1" t="s">
        <v>6</v>
      </c>
    </row>
    <row r="15" spans="1:3">
      <c r="A15" s="1">
        <v>43385</v>
      </c>
      <c r="B15" s="2" t="s">
        <v>7</v>
      </c>
      <c r="C15" s="1" t="s">
        <v>6</v>
      </c>
    </row>
    <row r="16" spans="1:3">
      <c r="A16" s="1">
        <v>43406</v>
      </c>
      <c r="B16" s="2" t="s">
        <v>8</v>
      </c>
      <c r="C16" s="1" t="s">
        <v>6</v>
      </c>
    </row>
    <row r="17" spans="1:3">
      <c r="A17" s="1">
        <v>43419</v>
      </c>
      <c r="B17" s="2" t="s">
        <v>9</v>
      </c>
      <c r="C17" s="1" t="s">
        <v>6</v>
      </c>
    </row>
    <row r="18" spans="1:3">
      <c r="A18" s="1">
        <v>43459</v>
      </c>
      <c r="B18" s="2" t="s">
        <v>15</v>
      </c>
      <c r="C18" s="1" t="s">
        <v>6</v>
      </c>
    </row>
    <row r="19" spans="1:3">
      <c r="A19" s="1">
        <v>43466</v>
      </c>
      <c r="B19" s="2" t="s">
        <v>10</v>
      </c>
      <c r="C19" s="1" t="s">
        <v>6</v>
      </c>
    </row>
    <row r="20" spans="1:3">
      <c r="A20" s="1">
        <v>43586</v>
      </c>
      <c r="B20" s="2" t="s">
        <v>13</v>
      </c>
      <c r="C20" s="1" t="s">
        <v>6</v>
      </c>
    </row>
    <row r="21" spans="1:3">
      <c r="A21" s="1">
        <v>43766</v>
      </c>
      <c r="B21" s="3" t="s">
        <v>19</v>
      </c>
      <c r="C21" s="1" t="s">
        <v>6</v>
      </c>
    </row>
    <row r="22" spans="1:3">
      <c r="A22" s="1">
        <v>43784</v>
      </c>
      <c r="B22" s="2" t="s">
        <v>9</v>
      </c>
      <c r="C22" s="1" t="s">
        <v>6</v>
      </c>
    </row>
    <row r="23" spans="1:3">
      <c r="A23" s="1">
        <v>43824</v>
      </c>
      <c r="B23" s="2" t="s">
        <v>15</v>
      </c>
      <c r="C23" s="1" t="s">
        <v>6</v>
      </c>
    </row>
    <row r="24" spans="1:3">
      <c r="A24" s="1">
        <v>43831</v>
      </c>
      <c r="B24" s="3" t="s">
        <v>10</v>
      </c>
      <c r="C24" s="1" t="s">
        <v>6</v>
      </c>
    </row>
    <row r="25" spans="1:3">
      <c r="A25" s="1">
        <v>43942</v>
      </c>
      <c r="B25" s="3" t="s">
        <v>20</v>
      </c>
      <c r="C25" s="1" t="s">
        <v>6</v>
      </c>
    </row>
    <row r="26" spans="1:3">
      <c r="A26" s="1">
        <v>43952</v>
      </c>
      <c r="B26" s="2" t="s">
        <v>13</v>
      </c>
      <c r="C26" s="1" t="s">
        <v>6</v>
      </c>
    </row>
    <row r="27" spans="1:3">
      <c r="A27" s="1">
        <v>44081</v>
      </c>
      <c r="B27" s="2" t="s">
        <v>5</v>
      </c>
      <c r="C27" s="1" t="s">
        <v>6</v>
      </c>
    </row>
    <row r="28" spans="1:3">
      <c r="A28" s="1">
        <v>44116</v>
      </c>
      <c r="B28" s="2" t="s">
        <v>7</v>
      </c>
      <c r="C28" s="1" t="s">
        <v>6</v>
      </c>
    </row>
    <row r="29" spans="1:3">
      <c r="A29" s="1">
        <v>44132</v>
      </c>
      <c r="B29" s="3" t="s">
        <v>19</v>
      </c>
      <c r="C29" s="1" t="s">
        <v>6</v>
      </c>
    </row>
    <row r="30" spans="1:3">
      <c r="A30" s="1">
        <v>44137</v>
      </c>
      <c r="B30" s="2" t="s">
        <v>8</v>
      </c>
      <c r="C30" s="1" t="s">
        <v>6</v>
      </c>
    </row>
    <row r="31" spans="1:3">
      <c r="A31" s="1">
        <v>44190</v>
      </c>
      <c r="B31" s="2" t="s">
        <v>15</v>
      </c>
      <c r="C31" s="1" t="s">
        <v>6</v>
      </c>
    </row>
    <row r="32" spans="1:3">
      <c r="A32" s="4"/>
      <c r="B32" s="4"/>
      <c r="C32" s="4"/>
    </row>
    <row r="33" spans="1:3">
      <c r="A33" s="4"/>
      <c r="B33" s="4"/>
      <c r="C33" s="4"/>
    </row>
    <row r="34" spans="1:3">
      <c r="A34" s="4"/>
      <c r="B34" s="4"/>
      <c r="C34" s="4"/>
    </row>
    <row r="35" spans="1:3">
      <c r="A35" s="4"/>
      <c r="B35" s="4"/>
      <c r="C35" s="4"/>
    </row>
    <row r="36" spans="1:3">
      <c r="A36" s="4"/>
      <c r="B36" s="4"/>
      <c r="C36" s="4"/>
    </row>
    <row r="37" spans="1:3">
      <c r="A37" s="4"/>
      <c r="B37" s="4"/>
      <c r="C37" s="4"/>
    </row>
    <row r="38" spans="1:3">
      <c r="A38" s="4"/>
      <c r="B38" s="4"/>
      <c r="C38" s="4"/>
    </row>
  </sheetData>
  <sheetProtection password="E207" sheet="1" objects="1" scenarios="1"/>
  <mergeCells count="1">
    <mergeCell ref="A1:C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5"/>
  <sheetViews>
    <sheetView workbookViewId="0">
      <selection activeCell="P4" sqref="P4"/>
    </sheetView>
  </sheetViews>
  <sheetFormatPr defaultRowHeight="15.75"/>
  <cols>
    <col min="1" max="2" width="23.7109375" style="44" bestFit="1" customWidth="1"/>
    <col min="3" max="3" width="14.42578125" style="44" bestFit="1" customWidth="1"/>
    <col min="4" max="4" width="14.28515625" style="44" bestFit="1" customWidth="1"/>
    <col min="5" max="9" width="11.140625" style="44" customWidth="1"/>
    <col min="10" max="10" width="12" style="44" bestFit="1" customWidth="1"/>
    <col min="11" max="19" width="11.140625" style="44" customWidth="1"/>
  </cols>
  <sheetData>
    <row r="2" spans="1:19" ht="47.25">
      <c r="A2" s="45" t="s">
        <v>57</v>
      </c>
      <c r="B2" s="45" t="s">
        <v>58</v>
      </c>
      <c r="C2" s="45" t="s">
        <v>55</v>
      </c>
      <c r="D2" s="45" t="s">
        <v>59</v>
      </c>
      <c r="E2" s="192" t="s">
        <v>35</v>
      </c>
      <c r="F2" s="193"/>
      <c r="G2" s="46"/>
      <c r="I2" s="194" t="s">
        <v>37</v>
      </c>
      <c r="J2" s="194"/>
      <c r="M2" s="194" t="s">
        <v>35</v>
      </c>
      <c r="N2" s="194"/>
      <c r="O2" s="194"/>
      <c r="P2" s="194"/>
      <c r="Q2" s="194"/>
      <c r="R2" s="194"/>
      <c r="S2" s="194"/>
    </row>
    <row r="3" spans="1:19">
      <c r="A3" s="47">
        <f>SUM(STATUS_REPORT!M19:M991)/SUM(STATUS_REPORT!L19:L991)</f>
        <v>0.64149956408020925</v>
      </c>
      <c r="B3" s="47">
        <f ca="1">SUM(STATUS_REPORT!N19:N991)/SUM(STATUS_REPORT!L19:L991)</f>
        <v>0.59093635571054914</v>
      </c>
      <c r="C3" s="47" t="e">
        <f>((STATUS_REPORT!#REF!*#REF!)+(#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REF!</f>
        <v>#REF!</v>
      </c>
      <c r="D3" s="47">
        <f ca="1">1-B3</f>
        <v>0.40906364428945086</v>
      </c>
      <c r="E3" s="48" t="s">
        <v>48</v>
      </c>
      <c r="F3" s="49">
        <v>0.5</v>
      </c>
      <c r="G3" s="50">
        <f>F3-0.99%</f>
        <v>0.49009999999999998</v>
      </c>
      <c r="I3" s="48" t="s">
        <v>38</v>
      </c>
      <c r="J3" s="51">
        <f ca="1">P4*100</f>
        <v>92.11796683881488</v>
      </c>
      <c r="K3" s="49">
        <f ca="1">J3/100</f>
        <v>0.9211796683881488</v>
      </c>
      <c r="M3" s="52" t="s">
        <v>23</v>
      </c>
      <c r="N3" s="48"/>
      <c r="O3" s="52" t="s">
        <v>27</v>
      </c>
      <c r="P3" s="48"/>
      <c r="Q3" s="52" t="s">
        <v>29</v>
      </c>
      <c r="R3" s="53" t="s">
        <v>31</v>
      </c>
      <c r="S3" s="53" t="s">
        <v>32</v>
      </c>
    </row>
    <row r="4" spans="1:19">
      <c r="E4" s="48" t="s">
        <v>49</v>
      </c>
      <c r="F4" s="49">
        <v>0.4</v>
      </c>
      <c r="G4" s="49">
        <f>F3+F4</f>
        <v>0.9</v>
      </c>
      <c r="I4" s="48" t="s">
        <v>39</v>
      </c>
      <c r="J4" s="54">
        <v>2.5</v>
      </c>
      <c r="M4" s="55" t="s">
        <v>24</v>
      </c>
      <c r="N4" s="56">
        <f>69.99/100</f>
        <v>0.69989999999999997</v>
      </c>
      <c r="O4" s="55" t="s">
        <v>28</v>
      </c>
      <c r="P4" s="57">
        <f ca="1">STATUS_REPORT!F9/STATUS_REPORT!G9</f>
        <v>0.9211796683881488</v>
      </c>
      <c r="Q4" s="55" t="s">
        <v>30</v>
      </c>
      <c r="R4" s="58">
        <v>0</v>
      </c>
      <c r="S4" s="59">
        <v>0</v>
      </c>
    </row>
    <row r="5" spans="1:19">
      <c r="E5" s="48" t="s">
        <v>50</v>
      </c>
      <c r="F5" s="60">
        <v>0.1</v>
      </c>
      <c r="G5" s="61"/>
      <c r="I5" s="48" t="s">
        <v>40</v>
      </c>
      <c r="J5" s="54">
        <f ca="1">200-(J3+J4)</f>
        <v>105.38203316118512</v>
      </c>
      <c r="M5" s="55" t="s">
        <v>25</v>
      </c>
      <c r="N5" s="56">
        <f>20/100</f>
        <v>0.2</v>
      </c>
      <c r="O5" s="62"/>
      <c r="P5" s="62"/>
      <c r="Q5" s="55" t="s">
        <v>33</v>
      </c>
      <c r="R5" s="63">
        <f ca="1">-COS(PI()*P4/N7)+1+COS(PI()*P4/N7)</f>
        <v>1</v>
      </c>
      <c r="S5" s="63">
        <f ca="1">SIN(PI()*P4/N7)+P4-SIN(PI()*P4/N7)</f>
        <v>0.9211796683881488</v>
      </c>
    </row>
    <row r="6" spans="1:19">
      <c r="E6" s="48" t="s">
        <v>36</v>
      </c>
      <c r="F6" s="64">
        <v>1</v>
      </c>
      <c r="G6" s="65"/>
      <c r="M6" s="55" t="s">
        <v>26</v>
      </c>
      <c r="N6" s="56">
        <f>(1-(N4+N5))/1</f>
        <v>0.10010000000000008</v>
      </c>
      <c r="O6" s="62"/>
      <c r="P6" s="62"/>
      <c r="Q6" s="62"/>
      <c r="R6" s="62"/>
      <c r="S6" s="62"/>
    </row>
    <row r="7" spans="1:19">
      <c r="M7" s="62"/>
      <c r="N7" s="56">
        <f>SUM(N4:N6)</f>
        <v>1</v>
      </c>
      <c r="O7" s="62"/>
      <c r="P7" s="62"/>
      <c r="Q7" s="62"/>
      <c r="R7" s="62"/>
      <c r="S7" s="62"/>
    </row>
    <row r="8" spans="1:19">
      <c r="M8" s="62"/>
      <c r="N8" s="66"/>
      <c r="O8" s="62"/>
      <c r="P8" s="62"/>
      <c r="Q8" s="62"/>
      <c r="R8" s="62"/>
      <c r="S8" s="62"/>
    </row>
    <row r="14" spans="1:19">
      <c r="A14" s="62"/>
      <c r="B14" s="62"/>
      <c r="C14" s="62"/>
      <c r="D14" s="62"/>
      <c r="E14" s="62"/>
      <c r="F14" s="62"/>
      <c r="G14" s="62"/>
      <c r="H14" s="62"/>
      <c r="I14" s="62"/>
      <c r="J14" s="62"/>
      <c r="K14" s="62"/>
      <c r="L14" s="62"/>
      <c r="M14" s="62"/>
      <c r="N14" s="62"/>
      <c r="O14" s="62"/>
      <c r="P14" s="62"/>
      <c r="Q14" s="62"/>
      <c r="R14" s="62"/>
      <c r="S14" s="62"/>
    </row>
    <row r="15" spans="1:19">
      <c r="A15" s="62"/>
      <c r="B15" s="62"/>
      <c r="C15" s="62"/>
      <c r="D15" s="62"/>
      <c r="E15" s="62"/>
      <c r="F15" s="62"/>
      <c r="G15" s="62"/>
      <c r="H15" s="62"/>
      <c r="I15" s="62"/>
      <c r="J15" s="62"/>
      <c r="K15" s="62"/>
      <c r="L15" s="62"/>
      <c r="M15" s="62"/>
      <c r="N15" s="62"/>
      <c r="O15" s="62"/>
      <c r="P15" s="62"/>
      <c r="Q15" s="62"/>
      <c r="R15" s="62"/>
      <c r="S15" s="62"/>
    </row>
    <row r="16" spans="1:19">
      <c r="A16" s="62"/>
      <c r="B16" s="62"/>
      <c r="C16" s="62"/>
      <c r="D16" s="62"/>
      <c r="E16" s="62"/>
      <c r="F16" s="62"/>
      <c r="G16" s="62"/>
      <c r="H16" s="62"/>
      <c r="I16" s="62"/>
      <c r="J16" s="62"/>
      <c r="K16" s="62"/>
      <c r="L16" s="62"/>
      <c r="M16" s="62"/>
      <c r="N16" s="62"/>
      <c r="O16" s="62"/>
      <c r="P16" s="62"/>
      <c r="Q16" s="62"/>
      <c r="R16" s="62"/>
      <c r="S16" s="62"/>
    </row>
    <row r="17" spans="1:19">
      <c r="A17" s="62"/>
      <c r="B17" s="62"/>
      <c r="C17" s="62"/>
      <c r="D17" s="62"/>
      <c r="E17" s="62"/>
      <c r="F17" s="62"/>
      <c r="G17" s="62"/>
      <c r="H17" s="62"/>
      <c r="I17" s="62"/>
      <c r="J17" s="62"/>
      <c r="K17" s="62"/>
      <c r="L17" s="62"/>
      <c r="M17" s="62"/>
      <c r="N17" s="62"/>
      <c r="O17" s="62"/>
      <c r="P17" s="62"/>
      <c r="Q17" s="62"/>
      <c r="R17" s="62"/>
      <c r="S17" s="62"/>
    </row>
    <row r="18" spans="1:19">
      <c r="A18" s="62"/>
      <c r="B18" s="62"/>
      <c r="C18" s="62"/>
      <c r="D18" s="62"/>
      <c r="E18" s="62"/>
      <c r="F18" s="62"/>
      <c r="G18" s="62"/>
      <c r="H18" s="62"/>
      <c r="I18" s="62"/>
      <c r="J18" s="62"/>
      <c r="K18" s="62"/>
      <c r="L18" s="62"/>
      <c r="M18" s="62"/>
      <c r="N18" s="62"/>
      <c r="O18" s="62"/>
      <c r="P18" s="62"/>
      <c r="Q18" s="62"/>
      <c r="R18" s="62"/>
      <c r="S18" s="62"/>
    </row>
    <row r="19" spans="1:19">
      <c r="A19" s="62"/>
      <c r="B19" s="62"/>
      <c r="C19" s="62"/>
      <c r="D19" s="62"/>
      <c r="E19" s="62"/>
      <c r="F19" s="62"/>
      <c r="G19" s="62"/>
      <c r="H19" s="62"/>
      <c r="I19" s="62"/>
      <c r="J19" s="62"/>
      <c r="K19" s="62"/>
      <c r="L19" s="62"/>
      <c r="M19" s="62"/>
      <c r="N19" s="62"/>
      <c r="O19" s="62"/>
      <c r="P19" s="62"/>
      <c r="Q19" s="62"/>
      <c r="R19" s="62"/>
      <c r="S19" s="62"/>
    </row>
    <row r="20" spans="1:19">
      <c r="A20" s="62"/>
      <c r="B20" s="62"/>
      <c r="C20" s="62"/>
      <c r="D20" s="62"/>
      <c r="E20" s="62"/>
      <c r="F20" s="62"/>
      <c r="G20" s="62"/>
      <c r="H20" s="62"/>
      <c r="I20" s="62"/>
      <c r="J20" s="62"/>
      <c r="K20" s="62"/>
      <c r="L20" s="62"/>
      <c r="M20" s="62"/>
      <c r="N20" s="62"/>
      <c r="O20" s="62"/>
      <c r="P20" s="62"/>
      <c r="Q20" s="62"/>
      <c r="R20" s="62"/>
      <c r="S20" s="62"/>
    </row>
    <row r="21" spans="1:19">
      <c r="A21" s="62"/>
      <c r="B21" s="62"/>
      <c r="C21" s="62"/>
      <c r="D21" s="62"/>
      <c r="E21" s="62"/>
      <c r="F21" s="62"/>
      <c r="G21" s="62"/>
      <c r="H21" s="62"/>
      <c r="I21" s="62"/>
      <c r="J21" s="62"/>
      <c r="K21" s="62"/>
      <c r="L21" s="62"/>
      <c r="M21" s="62"/>
      <c r="N21" s="62"/>
      <c r="O21" s="62"/>
      <c r="P21" s="62"/>
      <c r="Q21" s="62"/>
      <c r="R21" s="62"/>
      <c r="S21" s="62"/>
    </row>
    <row r="22" spans="1:19">
      <c r="A22" s="62"/>
      <c r="B22" s="62"/>
      <c r="C22" s="62"/>
      <c r="D22" s="62"/>
    </row>
    <row r="25" spans="1:19">
      <c r="A25" s="67"/>
      <c r="B25" s="67"/>
      <c r="C25" s="67"/>
      <c r="D25" s="67"/>
    </row>
  </sheetData>
  <mergeCells count="3">
    <mergeCell ref="E2:F2"/>
    <mergeCell ref="I2:J2"/>
    <mergeCell ref="M2:S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AA104"/>
  <sheetViews>
    <sheetView showGridLines="0" zoomScaleSheetLayoutView="70" workbookViewId="0">
      <pane xSplit="3" ySplit="4" topLeftCell="D12" activePane="bottomRight" state="frozen"/>
      <selection pane="topRight" activeCell="C1" sqref="C1"/>
      <selection pane="bottomLeft" activeCell="A5" sqref="A5"/>
      <selection pane="bottomRight" activeCell="B16" sqref="B16"/>
    </sheetView>
  </sheetViews>
  <sheetFormatPr defaultRowHeight="15"/>
  <cols>
    <col min="1" max="1" width="4" style="139" bestFit="1" customWidth="1"/>
    <col min="2" max="2" width="10.42578125" style="139" bestFit="1" customWidth="1"/>
    <col min="3" max="3" width="24.28515625" style="139" customWidth="1"/>
    <col min="4" max="4" width="12.7109375" style="139" customWidth="1"/>
    <col min="5" max="5" width="13.5703125" style="139" bestFit="1" customWidth="1"/>
    <col min="6" max="6" width="11.140625" style="139" bestFit="1" customWidth="1"/>
    <col min="7" max="7" width="10.7109375" style="139" customWidth="1"/>
    <col min="8" max="8" width="10.7109375" style="139" hidden="1" customWidth="1"/>
    <col min="9" max="10" width="14.85546875" style="139" hidden="1" customWidth="1"/>
    <col min="11" max="11" width="11.5703125" style="139" hidden="1" customWidth="1"/>
    <col min="12" max="12" width="3.7109375" style="139" hidden="1" customWidth="1"/>
    <col min="13" max="13" width="11.5703125" style="139" hidden="1" customWidth="1"/>
    <col min="14" max="14" width="3.7109375" style="139" hidden="1" customWidth="1"/>
    <col min="15" max="15" width="11.5703125" style="139" hidden="1" customWidth="1"/>
    <col min="16" max="16" width="3.7109375" style="139" hidden="1" customWidth="1"/>
    <col min="17" max="17" width="11.5703125" style="139" hidden="1" customWidth="1"/>
    <col min="18" max="18" width="3.7109375" style="139" hidden="1" customWidth="1"/>
    <col min="19" max="19" width="12.85546875" style="139" hidden="1" customWidth="1"/>
    <col min="20" max="20" width="3.7109375" style="139" hidden="1" customWidth="1"/>
    <col min="21" max="21" width="9.7109375" style="139" hidden="1" customWidth="1"/>
    <col min="22" max="22" width="8.28515625" style="139" hidden="1" customWidth="1"/>
    <col min="23" max="23" width="42.7109375" style="139" customWidth="1"/>
    <col min="24" max="24" width="10.7109375" style="139" customWidth="1"/>
    <col min="25" max="25" width="36.42578125" style="139" customWidth="1"/>
    <col min="26" max="26" width="13.85546875" style="139" customWidth="1"/>
    <col min="27" max="16384" width="9.140625" style="139"/>
  </cols>
  <sheetData>
    <row r="1" spans="1:27" s="116" customFormat="1" ht="18.75">
      <c r="A1" s="195" t="s">
        <v>67</v>
      </c>
      <c r="B1" s="195"/>
      <c r="C1" s="195"/>
      <c r="D1" s="195"/>
      <c r="E1" s="195"/>
      <c r="F1" s="195"/>
      <c r="G1" s="195"/>
      <c r="H1" s="195"/>
      <c r="I1" s="195"/>
      <c r="J1" s="195"/>
      <c r="K1" s="195"/>
      <c r="L1" s="195"/>
      <c r="M1" s="195"/>
      <c r="N1" s="195"/>
      <c r="O1" s="195"/>
      <c r="P1" s="195"/>
      <c r="Q1" s="195"/>
      <c r="R1" s="195"/>
      <c r="S1" s="195"/>
      <c r="T1" s="195"/>
      <c r="U1" s="195"/>
      <c r="V1" s="195"/>
      <c r="W1" s="195"/>
      <c r="X1" s="195"/>
      <c r="Y1" s="195"/>
      <c r="Z1" s="195"/>
      <c r="AA1" s="115"/>
    </row>
    <row r="2" spans="1:27" s="118" customFormat="1" ht="18.75">
      <c r="A2" s="196" t="s">
        <v>68</v>
      </c>
      <c r="B2" s="196"/>
      <c r="C2" s="196"/>
      <c r="D2" s="196"/>
      <c r="E2" s="197" t="s">
        <v>69</v>
      </c>
      <c r="F2" s="197"/>
      <c r="G2" s="197"/>
      <c r="H2" s="197"/>
      <c r="I2" s="197"/>
      <c r="J2" s="197"/>
      <c r="K2" s="197"/>
      <c r="L2" s="197"/>
      <c r="M2" s="197"/>
      <c r="N2" s="197"/>
      <c r="O2" s="197"/>
      <c r="P2" s="197"/>
      <c r="Q2" s="197"/>
      <c r="R2" s="197"/>
      <c r="S2" s="197"/>
      <c r="T2" s="197"/>
      <c r="U2" s="197"/>
      <c r="V2" s="197"/>
      <c r="W2" s="198" t="s">
        <v>70</v>
      </c>
      <c r="X2" s="198"/>
      <c r="Y2" s="198"/>
      <c r="Z2" s="198"/>
      <c r="AA2" s="117"/>
    </row>
    <row r="3" spans="1:27" s="122" customFormat="1" ht="60">
      <c r="A3" s="119" t="s">
        <v>63</v>
      </c>
      <c r="B3" s="119" t="s">
        <v>128</v>
      </c>
      <c r="C3" s="119" t="s">
        <v>71</v>
      </c>
      <c r="D3" s="119" t="s">
        <v>72</v>
      </c>
      <c r="E3" s="157" t="s">
        <v>73</v>
      </c>
      <c r="F3" s="157" t="s">
        <v>74</v>
      </c>
      <c r="G3" s="157" t="s">
        <v>75</v>
      </c>
      <c r="H3" s="157" t="s">
        <v>75</v>
      </c>
      <c r="I3" s="157" t="s">
        <v>76</v>
      </c>
      <c r="J3" s="157" t="s">
        <v>77</v>
      </c>
      <c r="K3" s="199" t="s">
        <v>73</v>
      </c>
      <c r="L3" s="199"/>
      <c r="M3" s="199" t="s">
        <v>78</v>
      </c>
      <c r="N3" s="199"/>
      <c r="O3" s="199"/>
      <c r="P3" s="199"/>
      <c r="Q3" s="199"/>
      <c r="R3" s="199"/>
      <c r="S3" s="199"/>
      <c r="T3" s="199"/>
      <c r="U3" s="199"/>
      <c r="V3" s="157" t="s">
        <v>79</v>
      </c>
      <c r="W3" s="120" t="s">
        <v>80</v>
      </c>
      <c r="X3" s="120" t="s">
        <v>81</v>
      </c>
      <c r="Y3" s="120" t="s">
        <v>82</v>
      </c>
      <c r="Z3" s="120" t="s">
        <v>83</v>
      </c>
      <c r="AA3" s="121"/>
    </row>
    <row r="4" spans="1:27" s="122" customFormat="1" ht="15.75">
      <c r="A4" s="123"/>
      <c r="B4" s="123"/>
      <c r="C4" s="123"/>
      <c r="D4" s="123"/>
      <c r="E4" s="124"/>
      <c r="F4" s="124"/>
      <c r="G4" s="124"/>
      <c r="H4" s="124"/>
      <c r="I4" s="124"/>
      <c r="J4" s="124"/>
      <c r="K4" s="124" t="s">
        <v>84</v>
      </c>
      <c r="L4" s="124"/>
      <c r="M4" s="125" t="s">
        <v>85</v>
      </c>
      <c r="N4" s="126"/>
      <c r="O4" s="125" t="s">
        <v>86</v>
      </c>
      <c r="P4" s="124"/>
      <c r="Q4" s="125" t="s">
        <v>87</v>
      </c>
      <c r="R4" s="124"/>
      <c r="S4" s="125" t="s">
        <v>88</v>
      </c>
      <c r="T4" s="124"/>
      <c r="U4" s="124" t="s">
        <v>89</v>
      </c>
      <c r="V4" s="124"/>
      <c r="W4" s="127"/>
      <c r="X4" s="127"/>
      <c r="Y4" s="127"/>
      <c r="Z4" s="127"/>
      <c r="AA4" s="121"/>
    </row>
    <row r="5" spans="1:27" ht="75">
      <c r="A5" s="128">
        <v>1</v>
      </c>
      <c r="B5" s="158" t="s">
        <v>129</v>
      </c>
      <c r="C5" s="153" t="s">
        <v>130</v>
      </c>
      <c r="D5" s="159">
        <v>43689</v>
      </c>
      <c r="E5" s="160" t="s">
        <v>131</v>
      </c>
      <c r="F5" s="160" t="s">
        <v>132</v>
      </c>
      <c r="G5" s="129" t="str">
        <f>H5</f>
        <v>4-Alto</v>
      </c>
      <c r="H5" s="129" t="str">
        <f t="shared" ref="H5:H68" si="0">IF(OR(I5="",J5=""),"",IF(OR(CONCATENATE(I5,J5)="34",CONCATENATE(I5,J5)="43",CONCATENATE(I5,J5)="44"),"4-Alto",IF(OR(CONCATENATE(I5,J5)="24",CONCATENATE(I5,J5)="33",CONCATENATE(I5,J5)="42"),"3-Médio",IF(OR(CONCATENATE(I5,J5)="14",CONCATENATE(I5,J5)="23",CONCATENATE(I5,J5)="32",CONCATENATE(I5,J5)="41"),"2-Baixo",IF(OR(CONCATENATE(I5,J5)="11",CONCATENATE(I5,J5)="12",CONCATENATE(I5,J5)="13",CONCATENATE(I5,J5)="21",CONCATENATE(I5,J5)="22",CONCATENATE(I5,J5)="31"),"1-Muito baixo","")))))</f>
        <v>4-Alto</v>
      </c>
      <c r="I5" s="130">
        <f t="shared" ref="I5:I68" si="1">IF(E5="Muito baixa",1,IF(E5="Baixa",2,IF(E5="Média",3,IF(E5="Alta",4,""))))</f>
        <v>3</v>
      </c>
      <c r="J5" s="130">
        <f t="shared" ref="J5:J68" si="2">IF(F5="Muito baixo",1,IF(F5="Baixo",2,IF(F5="Médio",3,IF(F5="Alto",4,""))))</f>
        <v>4</v>
      </c>
      <c r="K5" s="131"/>
      <c r="L5" s="132" t="str">
        <f t="shared" ref="L5:L68" si="3">IF(K5="","",IF(K5="Muito baixa",1,IF(K5="Baixa",2,IF(K5="Média",3,IF(K5="Alta",4,"")))))</f>
        <v/>
      </c>
      <c r="M5" s="131"/>
      <c r="N5" s="133" t="str">
        <f t="shared" ref="N5:N68" si="4">IF(M5="","",IF(M5="Muito baixo",1,IF(M5="baixo",2,IF(M5="médio",3,IF(M5="alto",4,"")))))</f>
        <v/>
      </c>
      <c r="O5" s="131"/>
      <c r="P5" s="133" t="str">
        <f t="shared" ref="P5:P68" si="5">IF(O5="","",IF(O5="Muito baixo",1,IF(O5="baixo",2,IF(O5="médio",3,IF(O5="alto",4,"")))))</f>
        <v/>
      </c>
      <c r="Q5" s="131"/>
      <c r="R5" s="133" t="str">
        <f t="shared" ref="R5:R68" si="6">IF(Q5="","",IF(Q5="Muito baixo",1,IF(Q5="baixo",2,IF(Q5="médio",3,IF(Q5="alto",4,"")))))</f>
        <v/>
      </c>
      <c r="S5" s="131"/>
      <c r="T5" s="133" t="str">
        <f t="shared" ref="T5:T68" si="7">IF(S5="","",IF(S5="Muito baixo",1,IF(S5="baixo",2,IF(S5="médio",3,IF(S5="alto",4,"")))))</f>
        <v/>
      </c>
      <c r="U5" s="134" t="str">
        <f t="shared" ref="U5:U68" si="8">IFERROR(AVERAGE(N5,P5,R5,T5),"")</f>
        <v/>
      </c>
      <c r="V5" s="135" t="str">
        <f t="shared" ref="V5:V68" si="9">IF(OR(L5="",U5=""),"",L5*U5)</f>
        <v/>
      </c>
      <c r="W5" s="175" t="s">
        <v>211</v>
      </c>
      <c r="X5" s="137"/>
      <c r="Y5" s="136"/>
      <c r="Z5" s="138"/>
    </row>
    <row r="6" spans="1:27" ht="105" customHeight="1">
      <c r="A6" s="140">
        <v>2</v>
      </c>
      <c r="B6" s="161" t="s">
        <v>133</v>
      </c>
      <c r="C6" s="145" t="s">
        <v>134</v>
      </c>
      <c r="D6" s="146">
        <v>43689</v>
      </c>
      <c r="E6" s="147" t="s">
        <v>131</v>
      </c>
      <c r="F6" s="147" t="s">
        <v>132</v>
      </c>
      <c r="G6" s="129" t="str">
        <f t="shared" ref="G6:G69" si="10">H6</f>
        <v>4-Alto</v>
      </c>
      <c r="H6" s="141" t="str">
        <f t="shared" si="0"/>
        <v>4-Alto</v>
      </c>
      <c r="I6" s="130">
        <f t="shared" si="1"/>
        <v>3</v>
      </c>
      <c r="J6" s="130">
        <f t="shared" si="2"/>
        <v>4</v>
      </c>
      <c r="K6" s="131"/>
      <c r="L6" s="132" t="str">
        <f t="shared" si="3"/>
        <v/>
      </c>
      <c r="M6" s="131"/>
      <c r="N6" s="133" t="str">
        <f t="shared" si="4"/>
        <v/>
      </c>
      <c r="O6" s="131"/>
      <c r="P6" s="133" t="str">
        <f t="shared" si="5"/>
        <v/>
      </c>
      <c r="Q6" s="131"/>
      <c r="R6" s="133" t="str">
        <f t="shared" si="6"/>
        <v/>
      </c>
      <c r="S6" s="131"/>
      <c r="T6" s="133" t="str">
        <f t="shared" si="7"/>
        <v/>
      </c>
      <c r="U6" s="142" t="str">
        <f t="shared" si="8"/>
        <v/>
      </c>
      <c r="V6" s="143" t="str">
        <f t="shared" si="9"/>
        <v/>
      </c>
      <c r="W6" s="175" t="s">
        <v>211</v>
      </c>
      <c r="X6" s="137"/>
      <c r="Y6" s="136"/>
      <c r="Z6" s="138"/>
    </row>
    <row r="7" spans="1:27" ht="45">
      <c r="A7" s="128">
        <v>3</v>
      </c>
      <c r="B7" s="161" t="s">
        <v>133</v>
      </c>
      <c r="C7" s="153" t="s">
        <v>135</v>
      </c>
      <c r="D7" s="146">
        <v>43689</v>
      </c>
      <c r="E7" s="147" t="s">
        <v>131</v>
      </c>
      <c r="F7" s="147" t="s">
        <v>132</v>
      </c>
      <c r="G7" s="129" t="str">
        <f t="shared" si="10"/>
        <v>4-Alto</v>
      </c>
      <c r="H7" s="141" t="str">
        <f t="shared" si="0"/>
        <v>4-Alto</v>
      </c>
      <c r="I7" s="130">
        <f t="shared" si="1"/>
        <v>3</v>
      </c>
      <c r="J7" s="130">
        <f t="shared" si="2"/>
        <v>4</v>
      </c>
      <c r="K7" s="131"/>
      <c r="L7" s="132" t="str">
        <f t="shared" si="3"/>
        <v/>
      </c>
      <c r="M7" s="131"/>
      <c r="N7" s="133" t="str">
        <f t="shared" si="4"/>
        <v/>
      </c>
      <c r="O7" s="131"/>
      <c r="P7" s="133" t="str">
        <f t="shared" si="5"/>
        <v/>
      </c>
      <c r="Q7" s="131"/>
      <c r="R7" s="133" t="str">
        <f t="shared" si="6"/>
        <v/>
      </c>
      <c r="S7" s="131"/>
      <c r="T7" s="133" t="str">
        <f t="shared" si="7"/>
        <v/>
      </c>
      <c r="U7" s="142" t="str">
        <f t="shared" si="8"/>
        <v/>
      </c>
      <c r="V7" s="143" t="str">
        <f t="shared" si="9"/>
        <v/>
      </c>
      <c r="W7" s="175" t="s">
        <v>211</v>
      </c>
      <c r="X7" s="137"/>
      <c r="Y7" s="136"/>
      <c r="Z7" s="144"/>
    </row>
    <row r="8" spans="1:27" ht="150">
      <c r="A8" s="140">
        <v>4</v>
      </c>
      <c r="B8" s="161" t="s">
        <v>133</v>
      </c>
      <c r="C8" s="145" t="s">
        <v>136</v>
      </c>
      <c r="D8" s="146">
        <v>43689</v>
      </c>
      <c r="E8" s="147" t="s">
        <v>137</v>
      </c>
      <c r="F8" s="147" t="s">
        <v>138</v>
      </c>
      <c r="G8" s="148" t="str">
        <f t="shared" si="10"/>
        <v>2-Baixo</v>
      </c>
      <c r="H8" s="149" t="str">
        <f t="shared" si="0"/>
        <v>2-Baixo</v>
      </c>
      <c r="I8" s="150">
        <f t="shared" si="1"/>
        <v>2</v>
      </c>
      <c r="J8" s="150">
        <f t="shared" si="2"/>
        <v>3</v>
      </c>
      <c r="K8" s="151"/>
      <c r="L8" s="132" t="str">
        <f t="shared" si="3"/>
        <v/>
      </c>
      <c r="M8" s="151"/>
      <c r="N8" s="152" t="str">
        <f t="shared" si="4"/>
        <v/>
      </c>
      <c r="O8" s="151"/>
      <c r="P8" s="152" t="str">
        <f t="shared" si="5"/>
        <v/>
      </c>
      <c r="Q8" s="151"/>
      <c r="R8" s="152" t="str">
        <f t="shared" si="6"/>
        <v/>
      </c>
      <c r="S8" s="151"/>
      <c r="T8" s="152" t="str">
        <f t="shared" si="7"/>
        <v/>
      </c>
      <c r="U8" s="142" t="str">
        <f t="shared" si="8"/>
        <v/>
      </c>
      <c r="V8" s="143" t="str">
        <f t="shared" si="9"/>
        <v/>
      </c>
      <c r="W8" s="175" t="s">
        <v>211</v>
      </c>
      <c r="X8" s="137"/>
      <c r="Y8" s="136"/>
      <c r="Z8" s="144"/>
    </row>
    <row r="9" spans="1:27" ht="90">
      <c r="A9" s="128">
        <v>5</v>
      </c>
      <c r="B9" s="162" t="s">
        <v>139</v>
      </c>
      <c r="C9" s="153" t="s">
        <v>140</v>
      </c>
      <c r="D9" s="146">
        <v>43689</v>
      </c>
      <c r="E9" s="147" t="s">
        <v>131</v>
      </c>
      <c r="F9" s="147" t="s">
        <v>132</v>
      </c>
      <c r="G9" s="148" t="str">
        <f t="shared" si="10"/>
        <v>4-Alto</v>
      </c>
      <c r="H9" s="149" t="str">
        <f t="shared" si="0"/>
        <v>4-Alto</v>
      </c>
      <c r="I9" s="150">
        <f t="shared" si="1"/>
        <v>3</v>
      </c>
      <c r="J9" s="150">
        <f t="shared" si="2"/>
        <v>4</v>
      </c>
      <c r="K9" s="151"/>
      <c r="L9" s="132" t="str">
        <f t="shared" si="3"/>
        <v/>
      </c>
      <c r="M9" s="151"/>
      <c r="N9" s="152" t="str">
        <f t="shared" si="4"/>
        <v/>
      </c>
      <c r="O9" s="151"/>
      <c r="P9" s="152" t="str">
        <f t="shared" si="5"/>
        <v/>
      </c>
      <c r="Q9" s="151"/>
      <c r="R9" s="152" t="str">
        <f t="shared" si="6"/>
        <v/>
      </c>
      <c r="S9" s="151"/>
      <c r="T9" s="152" t="str">
        <f t="shared" si="7"/>
        <v/>
      </c>
      <c r="U9" s="142" t="str">
        <f t="shared" si="8"/>
        <v/>
      </c>
      <c r="V9" s="143" t="str">
        <f t="shared" si="9"/>
        <v/>
      </c>
      <c r="W9" s="175" t="s">
        <v>211</v>
      </c>
      <c r="X9" s="137"/>
      <c r="Y9" s="136"/>
      <c r="Z9" s="144"/>
    </row>
    <row r="10" spans="1:27" ht="75">
      <c r="A10" s="140">
        <v>6</v>
      </c>
      <c r="B10" s="154" t="s">
        <v>141</v>
      </c>
      <c r="C10" s="154" t="s">
        <v>142</v>
      </c>
      <c r="D10" s="146">
        <v>43689</v>
      </c>
      <c r="E10" s="147" t="s">
        <v>131</v>
      </c>
      <c r="F10" s="147" t="s">
        <v>132</v>
      </c>
      <c r="G10" s="148" t="str">
        <f t="shared" si="10"/>
        <v>4-Alto</v>
      </c>
      <c r="H10" s="149" t="str">
        <f t="shared" si="0"/>
        <v>4-Alto</v>
      </c>
      <c r="I10" s="150">
        <f t="shared" si="1"/>
        <v>3</v>
      </c>
      <c r="J10" s="150">
        <f t="shared" si="2"/>
        <v>4</v>
      </c>
      <c r="K10" s="151"/>
      <c r="L10" s="132" t="str">
        <f t="shared" si="3"/>
        <v/>
      </c>
      <c r="M10" s="151"/>
      <c r="N10" s="152" t="str">
        <f t="shared" si="4"/>
        <v/>
      </c>
      <c r="O10" s="151"/>
      <c r="P10" s="152" t="str">
        <f t="shared" si="5"/>
        <v/>
      </c>
      <c r="Q10" s="151"/>
      <c r="R10" s="152" t="str">
        <f t="shared" si="6"/>
        <v/>
      </c>
      <c r="S10" s="151"/>
      <c r="T10" s="152" t="str">
        <f t="shared" si="7"/>
        <v/>
      </c>
      <c r="U10" s="134" t="str">
        <f t="shared" si="8"/>
        <v/>
      </c>
      <c r="V10" s="143" t="str">
        <f t="shared" si="9"/>
        <v/>
      </c>
      <c r="W10" s="175" t="s">
        <v>211</v>
      </c>
      <c r="X10" s="137"/>
      <c r="Y10" s="136"/>
      <c r="Z10" s="155"/>
    </row>
    <row r="11" spans="1:27" ht="90">
      <c r="A11" s="128">
        <v>7</v>
      </c>
      <c r="B11" s="153" t="s">
        <v>141</v>
      </c>
      <c r="C11" s="153" t="s">
        <v>143</v>
      </c>
      <c r="D11" s="146">
        <v>43689</v>
      </c>
      <c r="E11" s="147" t="s">
        <v>131</v>
      </c>
      <c r="F11" s="147" t="s">
        <v>138</v>
      </c>
      <c r="G11" s="148" t="str">
        <f t="shared" si="10"/>
        <v>3-Médio</v>
      </c>
      <c r="H11" s="149" t="str">
        <f t="shared" si="0"/>
        <v>3-Médio</v>
      </c>
      <c r="I11" s="150">
        <f t="shared" si="1"/>
        <v>3</v>
      </c>
      <c r="J11" s="150">
        <f t="shared" si="2"/>
        <v>3</v>
      </c>
      <c r="K11" s="151"/>
      <c r="L11" s="132" t="str">
        <f t="shared" si="3"/>
        <v/>
      </c>
      <c r="M11" s="151"/>
      <c r="N11" s="152" t="str">
        <f t="shared" si="4"/>
        <v/>
      </c>
      <c r="O11" s="151"/>
      <c r="P11" s="152" t="str">
        <f t="shared" si="5"/>
        <v/>
      </c>
      <c r="Q11" s="151"/>
      <c r="R11" s="152" t="str">
        <f t="shared" si="6"/>
        <v/>
      </c>
      <c r="S11" s="151"/>
      <c r="T11" s="152" t="str">
        <f t="shared" si="7"/>
        <v/>
      </c>
      <c r="U11" s="142" t="str">
        <f t="shared" si="8"/>
        <v/>
      </c>
      <c r="V11" s="143" t="str">
        <f t="shared" si="9"/>
        <v/>
      </c>
      <c r="W11" s="175" t="s">
        <v>211</v>
      </c>
      <c r="X11" s="137"/>
      <c r="Y11" s="136"/>
      <c r="Z11" s="144"/>
    </row>
    <row r="12" spans="1:27" ht="45">
      <c r="A12" s="140">
        <v>8</v>
      </c>
      <c r="B12" s="145" t="s">
        <v>144</v>
      </c>
      <c r="C12" s="145" t="s">
        <v>145</v>
      </c>
      <c r="D12" s="146">
        <v>43689</v>
      </c>
      <c r="E12" s="147" t="s">
        <v>131</v>
      </c>
      <c r="F12" s="147" t="s">
        <v>132</v>
      </c>
      <c r="G12" s="148" t="str">
        <f t="shared" si="10"/>
        <v>4-Alto</v>
      </c>
      <c r="H12" s="149" t="str">
        <f t="shared" si="0"/>
        <v>4-Alto</v>
      </c>
      <c r="I12" s="150">
        <f t="shared" si="1"/>
        <v>3</v>
      </c>
      <c r="J12" s="150">
        <f t="shared" si="2"/>
        <v>4</v>
      </c>
      <c r="K12" s="151"/>
      <c r="L12" s="132" t="str">
        <f t="shared" si="3"/>
        <v/>
      </c>
      <c r="M12" s="151"/>
      <c r="N12" s="152" t="str">
        <f t="shared" si="4"/>
        <v/>
      </c>
      <c r="O12" s="151"/>
      <c r="P12" s="152" t="str">
        <f t="shared" si="5"/>
        <v/>
      </c>
      <c r="Q12" s="151"/>
      <c r="R12" s="152" t="str">
        <f t="shared" si="6"/>
        <v/>
      </c>
      <c r="S12" s="151"/>
      <c r="T12" s="152" t="str">
        <f t="shared" si="7"/>
        <v/>
      </c>
      <c r="U12" s="142" t="str">
        <f t="shared" si="8"/>
        <v/>
      </c>
      <c r="V12" s="143" t="str">
        <f t="shared" si="9"/>
        <v/>
      </c>
      <c r="W12" s="175" t="s">
        <v>211</v>
      </c>
      <c r="X12" s="137"/>
      <c r="Y12" s="154"/>
      <c r="Z12" s="144"/>
    </row>
    <row r="13" spans="1:27" ht="90">
      <c r="A13" s="128">
        <v>9</v>
      </c>
      <c r="B13" s="153" t="s">
        <v>144</v>
      </c>
      <c r="C13" s="153" t="s">
        <v>146</v>
      </c>
      <c r="D13" s="146">
        <v>43689</v>
      </c>
      <c r="E13" s="147" t="s">
        <v>131</v>
      </c>
      <c r="F13" s="147" t="s">
        <v>138</v>
      </c>
      <c r="G13" s="148" t="str">
        <f t="shared" si="10"/>
        <v>3-Médio</v>
      </c>
      <c r="H13" s="149" t="str">
        <f t="shared" si="0"/>
        <v>3-Médio</v>
      </c>
      <c r="I13" s="150">
        <f t="shared" si="1"/>
        <v>3</v>
      </c>
      <c r="J13" s="150">
        <f t="shared" si="2"/>
        <v>3</v>
      </c>
      <c r="K13" s="151"/>
      <c r="L13" s="132" t="str">
        <f t="shared" si="3"/>
        <v/>
      </c>
      <c r="M13" s="151"/>
      <c r="N13" s="152" t="str">
        <f t="shared" si="4"/>
        <v/>
      </c>
      <c r="O13" s="151"/>
      <c r="P13" s="152" t="str">
        <f t="shared" si="5"/>
        <v/>
      </c>
      <c r="Q13" s="151"/>
      <c r="R13" s="152" t="str">
        <f t="shared" si="6"/>
        <v/>
      </c>
      <c r="S13" s="151"/>
      <c r="T13" s="152" t="str">
        <f t="shared" si="7"/>
        <v/>
      </c>
      <c r="U13" s="142" t="str">
        <f t="shared" si="8"/>
        <v/>
      </c>
      <c r="V13" s="143" t="str">
        <f t="shared" si="9"/>
        <v/>
      </c>
      <c r="W13" s="175" t="s">
        <v>211</v>
      </c>
      <c r="X13" s="137"/>
      <c r="Y13" s="154"/>
      <c r="Z13" s="144"/>
    </row>
    <row r="14" spans="1:27" ht="150">
      <c r="A14" s="140">
        <v>10</v>
      </c>
      <c r="B14" s="145" t="s">
        <v>144</v>
      </c>
      <c r="C14" s="145" t="s">
        <v>147</v>
      </c>
      <c r="D14" s="146">
        <v>43689</v>
      </c>
      <c r="E14" s="147" t="s">
        <v>137</v>
      </c>
      <c r="F14" s="147" t="s">
        <v>138</v>
      </c>
      <c r="G14" s="148" t="str">
        <f t="shared" si="10"/>
        <v>2-Baixo</v>
      </c>
      <c r="H14" s="149" t="str">
        <f t="shared" si="0"/>
        <v>2-Baixo</v>
      </c>
      <c r="I14" s="150">
        <f t="shared" si="1"/>
        <v>2</v>
      </c>
      <c r="J14" s="150">
        <f t="shared" si="2"/>
        <v>3</v>
      </c>
      <c r="K14" s="151"/>
      <c r="L14" s="132" t="str">
        <f t="shared" si="3"/>
        <v/>
      </c>
      <c r="M14" s="151"/>
      <c r="N14" s="152" t="str">
        <f t="shared" si="4"/>
        <v/>
      </c>
      <c r="O14" s="151"/>
      <c r="P14" s="152" t="str">
        <f t="shared" si="5"/>
        <v/>
      </c>
      <c r="Q14" s="151"/>
      <c r="R14" s="152" t="str">
        <f t="shared" si="6"/>
        <v/>
      </c>
      <c r="S14" s="151"/>
      <c r="T14" s="152" t="str">
        <f t="shared" si="7"/>
        <v/>
      </c>
      <c r="U14" s="142" t="str">
        <f t="shared" si="8"/>
        <v/>
      </c>
      <c r="V14" s="143" t="str">
        <f t="shared" si="9"/>
        <v/>
      </c>
      <c r="W14" s="175" t="s">
        <v>211</v>
      </c>
      <c r="X14" s="137"/>
      <c r="Y14" s="154"/>
      <c r="Z14" s="144"/>
    </row>
    <row r="15" spans="1:27" ht="90">
      <c r="A15" s="128">
        <v>11</v>
      </c>
      <c r="B15" s="153" t="s">
        <v>144</v>
      </c>
      <c r="C15" s="153" t="s">
        <v>148</v>
      </c>
      <c r="D15" s="146">
        <v>43689</v>
      </c>
      <c r="E15" s="147" t="s">
        <v>131</v>
      </c>
      <c r="F15" s="147" t="s">
        <v>132</v>
      </c>
      <c r="G15" s="148" t="str">
        <f t="shared" si="10"/>
        <v>4-Alto</v>
      </c>
      <c r="H15" s="149" t="str">
        <f t="shared" si="0"/>
        <v>4-Alto</v>
      </c>
      <c r="I15" s="150">
        <f t="shared" si="1"/>
        <v>3</v>
      </c>
      <c r="J15" s="150">
        <f t="shared" si="2"/>
        <v>4</v>
      </c>
      <c r="K15" s="151"/>
      <c r="L15" s="132" t="str">
        <f t="shared" si="3"/>
        <v/>
      </c>
      <c r="M15" s="151"/>
      <c r="N15" s="152" t="str">
        <f t="shared" si="4"/>
        <v/>
      </c>
      <c r="O15" s="151"/>
      <c r="P15" s="152" t="str">
        <f t="shared" si="5"/>
        <v/>
      </c>
      <c r="Q15" s="151"/>
      <c r="R15" s="152" t="str">
        <f t="shared" si="6"/>
        <v/>
      </c>
      <c r="S15" s="151"/>
      <c r="T15" s="152" t="str">
        <f t="shared" si="7"/>
        <v/>
      </c>
      <c r="U15" s="142" t="str">
        <f t="shared" si="8"/>
        <v/>
      </c>
      <c r="V15" s="143" t="str">
        <f t="shared" si="9"/>
        <v/>
      </c>
      <c r="W15" s="175" t="s">
        <v>211</v>
      </c>
      <c r="X15" s="137"/>
      <c r="Y15" s="136"/>
      <c r="Z15" s="144"/>
    </row>
    <row r="16" spans="1:27" ht="120">
      <c r="A16" s="140">
        <v>12</v>
      </c>
      <c r="B16" s="145" t="s">
        <v>149</v>
      </c>
      <c r="C16" s="145" t="s">
        <v>150</v>
      </c>
      <c r="D16" s="146">
        <v>43689</v>
      </c>
      <c r="E16" s="147" t="s">
        <v>131</v>
      </c>
      <c r="F16" s="147" t="s">
        <v>132</v>
      </c>
      <c r="G16" s="148" t="str">
        <f t="shared" si="10"/>
        <v>4-Alto</v>
      </c>
      <c r="H16" s="149" t="str">
        <f t="shared" si="0"/>
        <v>4-Alto</v>
      </c>
      <c r="I16" s="150">
        <f t="shared" si="1"/>
        <v>3</v>
      </c>
      <c r="J16" s="150">
        <f t="shared" si="2"/>
        <v>4</v>
      </c>
      <c r="K16" s="151"/>
      <c r="L16" s="132" t="str">
        <f t="shared" si="3"/>
        <v/>
      </c>
      <c r="M16" s="151"/>
      <c r="N16" s="152" t="str">
        <f t="shared" si="4"/>
        <v/>
      </c>
      <c r="O16" s="151"/>
      <c r="P16" s="152" t="str">
        <f t="shared" si="5"/>
        <v/>
      </c>
      <c r="Q16" s="151"/>
      <c r="R16" s="152" t="str">
        <f t="shared" si="6"/>
        <v/>
      </c>
      <c r="S16" s="151"/>
      <c r="T16" s="152" t="str">
        <f t="shared" si="7"/>
        <v/>
      </c>
      <c r="U16" s="142" t="str">
        <f t="shared" si="8"/>
        <v/>
      </c>
      <c r="V16" s="143" t="str">
        <f t="shared" si="9"/>
        <v/>
      </c>
      <c r="W16" s="175" t="s">
        <v>211</v>
      </c>
      <c r="X16" s="137"/>
      <c r="Y16" s="154"/>
      <c r="Z16" s="144"/>
    </row>
    <row r="17" spans="1:26" ht="120">
      <c r="A17" s="128">
        <v>13</v>
      </c>
      <c r="B17" s="153" t="s">
        <v>151</v>
      </c>
      <c r="C17" s="153" t="s">
        <v>152</v>
      </c>
      <c r="D17" s="146">
        <v>43689</v>
      </c>
      <c r="E17" s="147" t="s">
        <v>131</v>
      </c>
      <c r="F17" s="147" t="s">
        <v>132</v>
      </c>
      <c r="G17" s="148" t="str">
        <f t="shared" si="10"/>
        <v>4-Alto</v>
      </c>
      <c r="H17" s="149" t="str">
        <f t="shared" si="0"/>
        <v>4-Alto</v>
      </c>
      <c r="I17" s="150">
        <f t="shared" si="1"/>
        <v>3</v>
      </c>
      <c r="J17" s="150">
        <f t="shared" si="2"/>
        <v>4</v>
      </c>
      <c r="K17" s="151"/>
      <c r="L17" s="132" t="str">
        <f t="shared" si="3"/>
        <v/>
      </c>
      <c r="M17" s="151"/>
      <c r="N17" s="152" t="str">
        <f t="shared" si="4"/>
        <v/>
      </c>
      <c r="O17" s="151"/>
      <c r="P17" s="152" t="str">
        <f t="shared" si="5"/>
        <v/>
      </c>
      <c r="Q17" s="151"/>
      <c r="R17" s="152" t="str">
        <f t="shared" si="6"/>
        <v/>
      </c>
      <c r="S17" s="151"/>
      <c r="T17" s="152" t="str">
        <f t="shared" si="7"/>
        <v/>
      </c>
      <c r="U17" s="142" t="str">
        <f t="shared" si="8"/>
        <v/>
      </c>
      <c r="V17" s="143" t="str">
        <f t="shared" si="9"/>
        <v/>
      </c>
      <c r="W17" s="175" t="s">
        <v>211</v>
      </c>
      <c r="X17" s="137"/>
      <c r="Y17" s="154"/>
      <c r="Z17" s="144"/>
    </row>
    <row r="18" spans="1:26" ht="105">
      <c r="A18" s="140">
        <v>14</v>
      </c>
      <c r="B18" s="145" t="s">
        <v>151</v>
      </c>
      <c r="C18" s="145" t="s">
        <v>153</v>
      </c>
      <c r="D18" s="146">
        <v>43689</v>
      </c>
      <c r="E18" s="147" t="s">
        <v>131</v>
      </c>
      <c r="F18" s="147" t="s">
        <v>132</v>
      </c>
      <c r="G18" s="148" t="str">
        <f t="shared" si="10"/>
        <v>4-Alto</v>
      </c>
      <c r="H18" s="149" t="str">
        <f t="shared" si="0"/>
        <v>4-Alto</v>
      </c>
      <c r="I18" s="150">
        <f t="shared" si="1"/>
        <v>3</v>
      </c>
      <c r="J18" s="150">
        <f t="shared" si="2"/>
        <v>4</v>
      </c>
      <c r="K18" s="151"/>
      <c r="L18" s="132" t="str">
        <f t="shared" si="3"/>
        <v/>
      </c>
      <c r="M18" s="151"/>
      <c r="N18" s="152" t="str">
        <f t="shared" si="4"/>
        <v/>
      </c>
      <c r="O18" s="151"/>
      <c r="P18" s="152" t="str">
        <f t="shared" si="5"/>
        <v/>
      </c>
      <c r="Q18" s="151"/>
      <c r="R18" s="152" t="str">
        <f t="shared" si="6"/>
        <v/>
      </c>
      <c r="S18" s="151"/>
      <c r="T18" s="152" t="str">
        <f t="shared" si="7"/>
        <v/>
      </c>
      <c r="U18" s="142" t="str">
        <f t="shared" si="8"/>
        <v/>
      </c>
      <c r="V18" s="143" t="str">
        <f t="shared" si="9"/>
        <v/>
      </c>
      <c r="W18" s="175" t="s">
        <v>211</v>
      </c>
      <c r="X18" s="137"/>
      <c r="Y18" s="154"/>
      <c r="Z18" s="144"/>
    </row>
    <row r="19" spans="1:26" ht="75">
      <c r="A19" s="128">
        <v>15</v>
      </c>
      <c r="B19" s="145" t="s">
        <v>151</v>
      </c>
      <c r="C19" s="145" t="s">
        <v>154</v>
      </c>
      <c r="D19" s="146">
        <v>43689</v>
      </c>
      <c r="E19" s="147" t="s">
        <v>131</v>
      </c>
      <c r="F19" s="147" t="s">
        <v>138</v>
      </c>
      <c r="G19" s="148" t="str">
        <f t="shared" si="10"/>
        <v>3-Médio</v>
      </c>
      <c r="H19" s="149" t="str">
        <f t="shared" si="0"/>
        <v>3-Médio</v>
      </c>
      <c r="I19" s="150">
        <f t="shared" si="1"/>
        <v>3</v>
      </c>
      <c r="J19" s="150">
        <f t="shared" si="2"/>
        <v>3</v>
      </c>
      <c r="K19" s="151"/>
      <c r="L19" s="132" t="str">
        <f t="shared" si="3"/>
        <v/>
      </c>
      <c r="M19" s="151"/>
      <c r="N19" s="152" t="str">
        <f t="shared" si="4"/>
        <v/>
      </c>
      <c r="O19" s="151"/>
      <c r="P19" s="152" t="str">
        <f t="shared" si="5"/>
        <v/>
      </c>
      <c r="Q19" s="151"/>
      <c r="R19" s="152" t="str">
        <f t="shared" si="6"/>
        <v/>
      </c>
      <c r="S19" s="151"/>
      <c r="T19" s="152" t="str">
        <f t="shared" si="7"/>
        <v/>
      </c>
      <c r="U19" s="142" t="str">
        <f t="shared" si="8"/>
        <v/>
      </c>
      <c r="V19" s="143" t="str">
        <f t="shared" si="9"/>
        <v/>
      </c>
      <c r="W19" s="175" t="s">
        <v>211</v>
      </c>
      <c r="X19" s="137"/>
      <c r="Y19" s="154"/>
      <c r="Z19" s="144"/>
    </row>
    <row r="20" spans="1:26" ht="150">
      <c r="A20" s="140">
        <v>16</v>
      </c>
      <c r="B20" s="145" t="s">
        <v>151</v>
      </c>
      <c r="C20" s="145" t="s">
        <v>155</v>
      </c>
      <c r="D20" s="146">
        <v>43689</v>
      </c>
      <c r="E20" s="147" t="s">
        <v>137</v>
      </c>
      <c r="F20" s="147" t="s">
        <v>138</v>
      </c>
      <c r="G20" s="148" t="str">
        <f t="shared" si="10"/>
        <v>2-Baixo</v>
      </c>
      <c r="H20" s="149" t="str">
        <f t="shared" si="0"/>
        <v>2-Baixo</v>
      </c>
      <c r="I20" s="150">
        <f t="shared" si="1"/>
        <v>2</v>
      </c>
      <c r="J20" s="150">
        <f t="shared" si="2"/>
        <v>3</v>
      </c>
      <c r="K20" s="151"/>
      <c r="L20" s="132" t="str">
        <f t="shared" si="3"/>
        <v/>
      </c>
      <c r="M20" s="151"/>
      <c r="N20" s="152" t="str">
        <f t="shared" si="4"/>
        <v/>
      </c>
      <c r="O20" s="151"/>
      <c r="P20" s="152" t="str">
        <f t="shared" si="5"/>
        <v/>
      </c>
      <c r="Q20" s="151"/>
      <c r="R20" s="152" t="str">
        <f t="shared" si="6"/>
        <v/>
      </c>
      <c r="S20" s="151"/>
      <c r="T20" s="152" t="str">
        <f t="shared" si="7"/>
        <v/>
      </c>
      <c r="U20" s="142" t="str">
        <f t="shared" si="8"/>
        <v/>
      </c>
      <c r="V20" s="143" t="str">
        <f t="shared" si="9"/>
        <v/>
      </c>
      <c r="W20" s="175" t="s">
        <v>211</v>
      </c>
      <c r="X20" s="137"/>
      <c r="Y20" s="154"/>
      <c r="Z20" s="144"/>
    </row>
    <row r="21" spans="1:26" ht="60">
      <c r="A21" s="128">
        <v>17</v>
      </c>
      <c r="B21" s="145" t="s">
        <v>156</v>
      </c>
      <c r="C21" s="145" t="s">
        <v>157</v>
      </c>
      <c r="D21" s="146">
        <v>43689</v>
      </c>
      <c r="E21" s="147" t="s">
        <v>131</v>
      </c>
      <c r="F21" s="147" t="s">
        <v>132</v>
      </c>
      <c r="G21" s="148" t="str">
        <f t="shared" si="10"/>
        <v>4-Alto</v>
      </c>
      <c r="H21" s="149" t="str">
        <f t="shared" si="0"/>
        <v>4-Alto</v>
      </c>
      <c r="I21" s="150">
        <f t="shared" si="1"/>
        <v>3</v>
      </c>
      <c r="J21" s="150">
        <f t="shared" si="2"/>
        <v>4</v>
      </c>
      <c r="K21" s="151"/>
      <c r="L21" s="132" t="str">
        <f t="shared" si="3"/>
        <v/>
      </c>
      <c r="M21" s="151"/>
      <c r="N21" s="152" t="str">
        <f t="shared" si="4"/>
        <v/>
      </c>
      <c r="O21" s="151"/>
      <c r="P21" s="152" t="str">
        <f t="shared" si="5"/>
        <v/>
      </c>
      <c r="Q21" s="151"/>
      <c r="R21" s="152" t="str">
        <f t="shared" si="6"/>
        <v/>
      </c>
      <c r="S21" s="151"/>
      <c r="T21" s="152" t="str">
        <f t="shared" si="7"/>
        <v/>
      </c>
      <c r="U21" s="142" t="str">
        <f t="shared" si="8"/>
        <v/>
      </c>
      <c r="V21" s="143" t="str">
        <f t="shared" si="9"/>
        <v/>
      </c>
      <c r="W21" s="175" t="s">
        <v>211</v>
      </c>
      <c r="X21" s="137"/>
      <c r="Y21" s="154"/>
      <c r="Z21" s="144"/>
    </row>
    <row r="22" spans="1:26" ht="90">
      <c r="A22" s="140">
        <v>18</v>
      </c>
      <c r="B22" s="145" t="s">
        <v>156</v>
      </c>
      <c r="C22" s="145" t="s">
        <v>158</v>
      </c>
      <c r="D22" s="146">
        <v>43689</v>
      </c>
      <c r="E22" s="147" t="s">
        <v>131</v>
      </c>
      <c r="F22" s="147" t="s">
        <v>132</v>
      </c>
      <c r="G22" s="148" t="str">
        <f t="shared" si="10"/>
        <v>4-Alto</v>
      </c>
      <c r="H22" s="149" t="str">
        <f t="shared" si="0"/>
        <v>4-Alto</v>
      </c>
      <c r="I22" s="150">
        <f t="shared" si="1"/>
        <v>3</v>
      </c>
      <c r="J22" s="150">
        <f t="shared" si="2"/>
        <v>4</v>
      </c>
      <c r="K22" s="151"/>
      <c r="L22" s="132" t="str">
        <f t="shared" si="3"/>
        <v/>
      </c>
      <c r="M22" s="151"/>
      <c r="N22" s="152" t="str">
        <f t="shared" si="4"/>
        <v/>
      </c>
      <c r="O22" s="151"/>
      <c r="P22" s="152" t="str">
        <f t="shared" si="5"/>
        <v/>
      </c>
      <c r="Q22" s="151"/>
      <c r="R22" s="152" t="str">
        <f t="shared" si="6"/>
        <v/>
      </c>
      <c r="S22" s="151"/>
      <c r="T22" s="152" t="str">
        <f t="shared" si="7"/>
        <v/>
      </c>
      <c r="U22" s="142" t="str">
        <f t="shared" si="8"/>
        <v/>
      </c>
      <c r="V22" s="143" t="str">
        <f t="shared" si="9"/>
        <v/>
      </c>
      <c r="W22" s="175" t="s">
        <v>211</v>
      </c>
      <c r="X22" s="137"/>
      <c r="Y22" s="154"/>
      <c r="Z22" s="144"/>
    </row>
    <row r="23" spans="1:26" ht="75">
      <c r="A23" s="128">
        <v>19</v>
      </c>
      <c r="B23" s="145" t="s">
        <v>156</v>
      </c>
      <c r="C23" s="145" t="s">
        <v>159</v>
      </c>
      <c r="D23" s="146">
        <v>43689</v>
      </c>
      <c r="E23" s="147" t="s">
        <v>131</v>
      </c>
      <c r="F23" s="147" t="s">
        <v>132</v>
      </c>
      <c r="G23" s="148" t="str">
        <f t="shared" si="10"/>
        <v>4-Alto</v>
      </c>
      <c r="H23" s="149" t="str">
        <f t="shared" si="0"/>
        <v>4-Alto</v>
      </c>
      <c r="I23" s="150">
        <f t="shared" si="1"/>
        <v>3</v>
      </c>
      <c r="J23" s="150">
        <f t="shared" si="2"/>
        <v>4</v>
      </c>
      <c r="K23" s="151"/>
      <c r="L23" s="132" t="str">
        <f t="shared" si="3"/>
        <v/>
      </c>
      <c r="M23" s="151"/>
      <c r="N23" s="152" t="str">
        <f t="shared" si="4"/>
        <v/>
      </c>
      <c r="O23" s="151"/>
      <c r="P23" s="152" t="str">
        <f t="shared" si="5"/>
        <v/>
      </c>
      <c r="Q23" s="151"/>
      <c r="R23" s="152" t="str">
        <f t="shared" si="6"/>
        <v/>
      </c>
      <c r="S23" s="151"/>
      <c r="T23" s="152" t="str">
        <f t="shared" si="7"/>
        <v/>
      </c>
      <c r="U23" s="142" t="str">
        <f t="shared" si="8"/>
        <v/>
      </c>
      <c r="V23" s="143" t="str">
        <f t="shared" si="9"/>
        <v/>
      </c>
      <c r="W23" s="175" t="s">
        <v>211</v>
      </c>
      <c r="X23" s="137"/>
      <c r="Y23" s="154"/>
      <c r="Z23" s="144"/>
    </row>
    <row r="24" spans="1:26" ht="165">
      <c r="A24" s="140">
        <v>20</v>
      </c>
      <c r="B24" s="145" t="s">
        <v>156</v>
      </c>
      <c r="C24" s="145" t="s">
        <v>160</v>
      </c>
      <c r="D24" s="146">
        <v>43689</v>
      </c>
      <c r="E24" s="147" t="s">
        <v>137</v>
      </c>
      <c r="F24" s="147" t="s">
        <v>138</v>
      </c>
      <c r="G24" s="148" t="str">
        <f t="shared" si="10"/>
        <v>2-Baixo</v>
      </c>
      <c r="H24" s="149" t="str">
        <f t="shared" si="0"/>
        <v>2-Baixo</v>
      </c>
      <c r="I24" s="150">
        <f t="shared" si="1"/>
        <v>2</v>
      </c>
      <c r="J24" s="150">
        <f t="shared" si="2"/>
        <v>3</v>
      </c>
      <c r="K24" s="151"/>
      <c r="L24" s="132" t="str">
        <f t="shared" si="3"/>
        <v/>
      </c>
      <c r="M24" s="151"/>
      <c r="N24" s="152" t="str">
        <f t="shared" si="4"/>
        <v/>
      </c>
      <c r="O24" s="151"/>
      <c r="P24" s="152" t="str">
        <f t="shared" si="5"/>
        <v/>
      </c>
      <c r="Q24" s="151"/>
      <c r="R24" s="152" t="str">
        <f t="shared" si="6"/>
        <v/>
      </c>
      <c r="S24" s="151"/>
      <c r="T24" s="152" t="str">
        <f t="shared" si="7"/>
        <v/>
      </c>
      <c r="U24" s="142" t="str">
        <f t="shared" si="8"/>
        <v/>
      </c>
      <c r="V24" s="143" t="str">
        <f t="shared" si="9"/>
        <v/>
      </c>
      <c r="W24" s="175" t="s">
        <v>211</v>
      </c>
      <c r="X24" s="137"/>
      <c r="Y24" s="154"/>
      <c r="Z24" s="144"/>
    </row>
    <row r="25" spans="1:26" ht="60">
      <c r="A25" s="128">
        <v>21</v>
      </c>
      <c r="B25" s="145" t="s">
        <v>161</v>
      </c>
      <c r="C25" s="145" t="s">
        <v>162</v>
      </c>
      <c r="D25" s="146">
        <v>43689</v>
      </c>
      <c r="E25" s="147" t="s">
        <v>131</v>
      </c>
      <c r="F25" s="147" t="s">
        <v>163</v>
      </c>
      <c r="G25" s="148" t="str">
        <f t="shared" si="10"/>
        <v>2-Baixo</v>
      </c>
      <c r="H25" s="149" t="str">
        <f t="shared" si="0"/>
        <v>2-Baixo</v>
      </c>
      <c r="I25" s="150">
        <f t="shared" si="1"/>
        <v>3</v>
      </c>
      <c r="J25" s="150">
        <f t="shared" si="2"/>
        <v>2</v>
      </c>
      <c r="K25" s="151"/>
      <c r="L25" s="132" t="str">
        <f t="shared" si="3"/>
        <v/>
      </c>
      <c r="M25" s="151"/>
      <c r="N25" s="152" t="str">
        <f t="shared" si="4"/>
        <v/>
      </c>
      <c r="O25" s="151"/>
      <c r="P25" s="152" t="str">
        <f t="shared" si="5"/>
        <v/>
      </c>
      <c r="Q25" s="151"/>
      <c r="R25" s="152" t="str">
        <f t="shared" si="6"/>
        <v/>
      </c>
      <c r="S25" s="151"/>
      <c r="T25" s="152" t="str">
        <f t="shared" si="7"/>
        <v/>
      </c>
      <c r="U25" s="142" t="str">
        <f t="shared" si="8"/>
        <v/>
      </c>
      <c r="V25" s="143" t="str">
        <f t="shared" si="9"/>
        <v/>
      </c>
      <c r="W25" s="175" t="s">
        <v>211</v>
      </c>
      <c r="X25" s="137"/>
      <c r="Y25" s="154"/>
      <c r="Z25" s="144"/>
    </row>
    <row r="26" spans="1:26" ht="105">
      <c r="A26" s="140">
        <v>22</v>
      </c>
      <c r="B26" s="145" t="s">
        <v>164</v>
      </c>
      <c r="C26" s="145" t="s">
        <v>165</v>
      </c>
      <c r="D26" s="146">
        <v>43689</v>
      </c>
      <c r="E26" s="147" t="s">
        <v>131</v>
      </c>
      <c r="F26" s="147" t="s">
        <v>138</v>
      </c>
      <c r="G26" s="148" t="str">
        <f t="shared" si="10"/>
        <v>3-Médio</v>
      </c>
      <c r="H26" s="149" t="str">
        <f t="shared" si="0"/>
        <v>3-Médio</v>
      </c>
      <c r="I26" s="150">
        <f t="shared" si="1"/>
        <v>3</v>
      </c>
      <c r="J26" s="150">
        <f t="shared" si="2"/>
        <v>3</v>
      </c>
      <c r="K26" s="151"/>
      <c r="L26" s="132" t="str">
        <f t="shared" si="3"/>
        <v/>
      </c>
      <c r="M26" s="151"/>
      <c r="N26" s="152" t="str">
        <f t="shared" si="4"/>
        <v/>
      </c>
      <c r="O26" s="151"/>
      <c r="P26" s="152" t="str">
        <f t="shared" si="5"/>
        <v/>
      </c>
      <c r="Q26" s="151"/>
      <c r="R26" s="152" t="str">
        <f t="shared" si="6"/>
        <v/>
      </c>
      <c r="S26" s="151"/>
      <c r="T26" s="152" t="str">
        <f t="shared" si="7"/>
        <v/>
      </c>
      <c r="U26" s="142" t="str">
        <f t="shared" si="8"/>
        <v/>
      </c>
      <c r="V26" s="143" t="str">
        <f t="shared" si="9"/>
        <v/>
      </c>
      <c r="W26" s="175" t="s">
        <v>211</v>
      </c>
      <c r="X26" s="137"/>
      <c r="Y26" s="154"/>
      <c r="Z26" s="144"/>
    </row>
    <row r="27" spans="1:26" ht="45">
      <c r="A27" s="128">
        <v>23</v>
      </c>
      <c r="B27" s="145" t="s">
        <v>166</v>
      </c>
      <c r="C27" s="145" t="s">
        <v>167</v>
      </c>
      <c r="D27" s="146">
        <v>43689</v>
      </c>
      <c r="E27" s="147" t="s">
        <v>131</v>
      </c>
      <c r="F27" s="147" t="s">
        <v>132</v>
      </c>
      <c r="G27" s="148" t="str">
        <f t="shared" si="10"/>
        <v>4-Alto</v>
      </c>
      <c r="H27" s="149" t="str">
        <f t="shared" si="0"/>
        <v>4-Alto</v>
      </c>
      <c r="I27" s="150">
        <f t="shared" si="1"/>
        <v>3</v>
      </c>
      <c r="J27" s="150">
        <f t="shared" si="2"/>
        <v>4</v>
      </c>
      <c r="K27" s="151"/>
      <c r="L27" s="132" t="str">
        <f t="shared" si="3"/>
        <v/>
      </c>
      <c r="M27" s="151"/>
      <c r="N27" s="152" t="str">
        <f t="shared" si="4"/>
        <v/>
      </c>
      <c r="O27" s="151"/>
      <c r="P27" s="152" t="str">
        <f t="shared" si="5"/>
        <v/>
      </c>
      <c r="Q27" s="151"/>
      <c r="R27" s="152" t="str">
        <f t="shared" si="6"/>
        <v/>
      </c>
      <c r="S27" s="151"/>
      <c r="T27" s="152" t="str">
        <f t="shared" si="7"/>
        <v/>
      </c>
      <c r="U27" s="142" t="str">
        <f t="shared" si="8"/>
        <v/>
      </c>
      <c r="V27" s="143" t="str">
        <f t="shared" si="9"/>
        <v/>
      </c>
      <c r="W27" s="175" t="s">
        <v>211</v>
      </c>
      <c r="X27" s="137"/>
      <c r="Y27" s="154"/>
      <c r="Z27" s="144"/>
    </row>
    <row r="28" spans="1:26" ht="75">
      <c r="A28" s="140">
        <v>24</v>
      </c>
      <c r="B28" s="145" t="s">
        <v>166</v>
      </c>
      <c r="C28" s="145" t="s">
        <v>168</v>
      </c>
      <c r="D28" s="146">
        <v>43689</v>
      </c>
      <c r="E28" s="147" t="s">
        <v>131</v>
      </c>
      <c r="F28" s="147" t="s">
        <v>138</v>
      </c>
      <c r="G28" s="148" t="str">
        <f t="shared" si="10"/>
        <v>3-Médio</v>
      </c>
      <c r="H28" s="149" t="str">
        <f t="shared" si="0"/>
        <v>3-Médio</v>
      </c>
      <c r="I28" s="150">
        <f t="shared" si="1"/>
        <v>3</v>
      </c>
      <c r="J28" s="150">
        <f t="shared" si="2"/>
        <v>3</v>
      </c>
      <c r="K28" s="151"/>
      <c r="L28" s="132" t="str">
        <f t="shared" si="3"/>
        <v/>
      </c>
      <c r="M28" s="151"/>
      <c r="N28" s="152" t="str">
        <f t="shared" si="4"/>
        <v/>
      </c>
      <c r="O28" s="151"/>
      <c r="P28" s="152" t="str">
        <f t="shared" si="5"/>
        <v/>
      </c>
      <c r="Q28" s="151"/>
      <c r="R28" s="152" t="str">
        <f t="shared" si="6"/>
        <v/>
      </c>
      <c r="S28" s="151"/>
      <c r="T28" s="152" t="str">
        <f t="shared" si="7"/>
        <v/>
      </c>
      <c r="U28" s="142" t="str">
        <f t="shared" si="8"/>
        <v/>
      </c>
      <c r="V28" s="143" t="str">
        <f t="shared" si="9"/>
        <v/>
      </c>
      <c r="W28" s="175" t="s">
        <v>211</v>
      </c>
      <c r="X28" s="137"/>
      <c r="Y28" s="154"/>
      <c r="Z28" s="144"/>
    </row>
    <row r="29" spans="1:26" ht="150">
      <c r="A29" s="128">
        <v>25</v>
      </c>
      <c r="B29" s="145" t="s">
        <v>166</v>
      </c>
      <c r="C29" s="145" t="s">
        <v>169</v>
      </c>
      <c r="D29" s="146">
        <v>43689</v>
      </c>
      <c r="E29" s="147" t="s">
        <v>137</v>
      </c>
      <c r="F29" s="147" t="s">
        <v>138</v>
      </c>
      <c r="G29" s="148" t="str">
        <f t="shared" si="10"/>
        <v>2-Baixo</v>
      </c>
      <c r="H29" s="149" t="str">
        <f t="shared" si="0"/>
        <v>2-Baixo</v>
      </c>
      <c r="I29" s="150">
        <f t="shared" si="1"/>
        <v>2</v>
      </c>
      <c r="J29" s="150">
        <f t="shared" si="2"/>
        <v>3</v>
      </c>
      <c r="K29" s="151"/>
      <c r="L29" s="132" t="str">
        <f t="shared" si="3"/>
        <v/>
      </c>
      <c r="M29" s="151"/>
      <c r="N29" s="152" t="str">
        <f t="shared" si="4"/>
        <v/>
      </c>
      <c r="O29" s="151"/>
      <c r="P29" s="152" t="str">
        <f t="shared" si="5"/>
        <v/>
      </c>
      <c r="Q29" s="151"/>
      <c r="R29" s="152" t="str">
        <f t="shared" si="6"/>
        <v/>
      </c>
      <c r="S29" s="151"/>
      <c r="T29" s="152" t="str">
        <f t="shared" si="7"/>
        <v/>
      </c>
      <c r="U29" s="142" t="str">
        <f t="shared" si="8"/>
        <v/>
      </c>
      <c r="V29" s="143" t="str">
        <f t="shared" si="9"/>
        <v/>
      </c>
      <c r="W29" s="175" t="s">
        <v>211</v>
      </c>
      <c r="X29" s="137"/>
      <c r="Y29" s="154"/>
      <c r="Z29" s="144"/>
    </row>
    <row r="30" spans="1:26" ht="60">
      <c r="A30" s="140">
        <v>26</v>
      </c>
      <c r="B30" s="145" t="s">
        <v>170</v>
      </c>
      <c r="C30" s="145" t="s">
        <v>171</v>
      </c>
      <c r="D30" s="146">
        <v>43689</v>
      </c>
      <c r="E30" s="147" t="s">
        <v>131</v>
      </c>
      <c r="F30" s="147" t="s">
        <v>132</v>
      </c>
      <c r="G30" s="148" t="str">
        <f t="shared" si="10"/>
        <v>4-Alto</v>
      </c>
      <c r="H30" s="149" t="str">
        <f t="shared" si="0"/>
        <v>4-Alto</v>
      </c>
      <c r="I30" s="150">
        <f t="shared" si="1"/>
        <v>3</v>
      </c>
      <c r="J30" s="150">
        <f t="shared" si="2"/>
        <v>4</v>
      </c>
      <c r="K30" s="151"/>
      <c r="L30" s="132" t="str">
        <f t="shared" si="3"/>
        <v/>
      </c>
      <c r="M30" s="151"/>
      <c r="N30" s="152" t="str">
        <f t="shared" si="4"/>
        <v/>
      </c>
      <c r="O30" s="151"/>
      <c r="P30" s="152" t="str">
        <f t="shared" si="5"/>
        <v/>
      </c>
      <c r="Q30" s="151"/>
      <c r="R30" s="152" t="str">
        <f t="shared" si="6"/>
        <v/>
      </c>
      <c r="S30" s="151"/>
      <c r="T30" s="152" t="str">
        <f t="shared" si="7"/>
        <v/>
      </c>
      <c r="U30" s="142" t="str">
        <f t="shared" si="8"/>
        <v/>
      </c>
      <c r="V30" s="143" t="str">
        <f t="shared" si="9"/>
        <v/>
      </c>
      <c r="W30" s="175" t="s">
        <v>211</v>
      </c>
      <c r="X30" s="137"/>
      <c r="Y30" s="154"/>
      <c r="Z30" s="144"/>
    </row>
    <row r="31" spans="1:26" ht="165">
      <c r="A31" s="128">
        <v>27</v>
      </c>
      <c r="B31" s="145" t="s">
        <v>170</v>
      </c>
      <c r="C31" s="145" t="s">
        <v>172</v>
      </c>
      <c r="D31" s="146">
        <v>43689</v>
      </c>
      <c r="E31" s="147" t="s">
        <v>137</v>
      </c>
      <c r="F31" s="147" t="s">
        <v>138</v>
      </c>
      <c r="G31" s="148" t="str">
        <f t="shared" si="10"/>
        <v>2-Baixo</v>
      </c>
      <c r="H31" s="149" t="str">
        <f t="shared" si="0"/>
        <v>2-Baixo</v>
      </c>
      <c r="I31" s="150">
        <f t="shared" si="1"/>
        <v>2</v>
      </c>
      <c r="J31" s="150">
        <f t="shared" si="2"/>
        <v>3</v>
      </c>
      <c r="K31" s="151"/>
      <c r="L31" s="132" t="str">
        <f t="shared" si="3"/>
        <v/>
      </c>
      <c r="M31" s="151"/>
      <c r="N31" s="152" t="str">
        <f t="shared" si="4"/>
        <v/>
      </c>
      <c r="O31" s="151"/>
      <c r="P31" s="152" t="str">
        <f t="shared" si="5"/>
        <v/>
      </c>
      <c r="Q31" s="151"/>
      <c r="R31" s="152" t="str">
        <f t="shared" si="6"/>
        <v/>
      </c>
      <c r="S31" s="151"/>
      <c r="T31" s="152" t="str">
        <f t="shared" si="7"/>
        <v/>
      </c>
      <c r="U31" s="142" t="str">
        <f t="shared" si="8"/>
        <v/>
      </c>
      <c r="V31" s="143" t="str">
        <f t="shared" si="9"/>
        <v/>
      </c>
      <c r="W31" s="175" t="s">
        <v>211</v>
      </c>
      <c r="X31" s="137"/>
      <c r="Y31" s="154"/>
      <c r="Z31" s="144"/>
    </row>
    <row r="32" spans="1:26" ht="45">
      <c r="A32" s="140">
        <v>28</v>
      </c>
      <c r="B32" s="145" t="s">
        <v>173</v>
      </c>
      <c r="C32" s="145" t="s">
        <v>174</v>
      </c>
      <c r="D32" s="146">
        <v>43689</v>
      </c>
      <c r="E32" s="147" t="s">
        <v>131</v>
      </c>
      <c r="F32" s="147" t="s">
        <v>132</v>
      </c>
      <c r="G32" s="148" t="str">
        <f t="shared" si="10"/>
        <v>4-Alto</v>
      </c>
      <c r="H32" s="149" t="str">
        <f t="shared" si="0"/>
        <v>4-Alto</v>
      </c>
      <c r="I32" s="150">
        <f t="shared" si="1"/>
        <v>3</v>
      </c>
      <c r="J32" s="150">
        <f t="shared" si="2"/>
        <v>4</v>
      </c>
      <c r="K32" s="151"/>
      <c r="L32" s="132" t="str">
        <f t="shared" si="3"/>
        <v/>
      </c>
      <c r="M32" s="151"/>
      <c r="N32" s="152" t="str">
        <f t="shared" si="4"/>
        <v/>
      </c>
      <c r="O32" s="151"/>
      <c r="P32" s="152" t="str">
        <f t="shared" si="5"/>
        <v/>
      </c>
      <c r="Q32" s="151"/>
      <c r="R32" s="152" t="str">
        <f t="shared" si="6"/>
        <v/>
      </c>
      <c r="S32" s="151"/>
      <c r="T32" s="152" t="str">
        <f t="shared" si="7"/>
        <v/>
      </c>
      <c r="U32" s="142" t="str">
        <f t="shared" si="8"/>
        <v/>
      </c>
      <c r="V32" s="143" t="str">
        <f t="shared" si="9"/>
        <v/>
      </c>
      <c r="W32" s="175" t="s">
        <v>211</v>
      </c>
      <c r="X32" s="137"/>
      <c r="Y32" s="154"/>
      <c r="Z32" s="144"/>
    </row>
    <row r="33" spans="1:26" ht="75">
      <c r="A33" s="128">
        <v>29</v>
      </c>
      <c r="B33" s="145" t="s">
        <v>173</v>
      </c>
      <c r="C33" s="145" t="s">
        <v>175</v>
      </c>
      <c r="D33" s="146">
        <v>43689</v>
      </c>
      <c r="E33" s="147" t="s">
        <v>131</v>
      </c>
      <c r="F33" s="147" t="s">
        <v>138</v>
      </c>
      <c r="G33" s="148" t="str">
        <f t="shared" si="10"/>
        <v>3-Médio</v>
      </c>
      <c r="H33" s="149" t="str">
        <f t="shared" si="0"/>
        <v>3-Médio</v>
      </c>
      <c r="I33" s="150">
        <f t="shared" si="1"/>
        <v>3</v>
      </c>
      <c r="J33" s="150">
        <f t="shared" si="2"/>
        <v>3</v>
      </c>
      <c r="K33" s="151"/>
      <c r="L33" s="132" t="str">
        <f t="shared" si="3"/>
        <v/>
      </c>
      <c r="M33" s="151"/>
      <c r="N33" s="152" t="str">
        <f t="shared" si="4"/>
        <v/>
      </c>
      <c r="O33" s="151"/>
      <c r="P33" s="152" t="str">
        <f t="shared" si="5"/>
        <v/>
      </c>
      <c r="Q33" s="151"/>
      <c r="R33" s="152" t="str">
        <f t="shared" si="6"/>
        <v/>
      </c>
      <c r="S33" s="151"/>
      <c r="T33" s="152" t="str">
        <f t="shared" si="7"/>
        <v/>
      </c>
      <c r="U33" s="142" t="str">
        <f t="shared" si="8"/>
        <v/>
      </c>
      <c r="V33" s="143" t="str">
        <f t="shared" si="9"/>
        <v/>
      </c>
      <c r="W33" s="175" t="s">
        <v>211</v>
      </c>
      <c r="X33" s="137"/>
      <c r="Y33" s="154"/>
      <c r="Z33" s="144"/>
    </row>
    <row r="34" spans="1:26" ht="150">
      <c r="A34" s="140">
        <v>30</v>
      </c>
      <c r="B34" s="145" t="s">
        <v>173</v>
      </c>
      <c r="C34" s="145" t="s">
        <v>176</v>
      </c>
      <c r="D34" s="146">
        <v>43689</v>
      </c>
      <c r="E34" s="147" t="s">
        <v>137</v>
      </c>
      <c r="F34" s="147" t="s">
        <v>138</v>
      </c>
      <c r="G34" s="148" t="str">
        <f t="shared" si="10"/>
        <v>2-Baixo</v>
      </c>
      <c r="H34" s="149" t="str">
        <f t="shared" si="0"/>
        <v>2-Baixo</v>
      </c>
      <c r="I34" s="150">
        <f t="shared" si="1"/>
        <v>2</v>
      </c>
      <c r="J34" s="150">
        <f t="shared" si="2"/>
        <v>3</v>
      </c>
      <c r="K34" s="151"/>
      <c r="L34" s="132" t="str">
        <f t="shared" si="3"/>
        <v/>
      </c>
      <c r="M34" s="151"/>
      <c r="N34" s="152" t="str">
        <f t="shared" si="4"/>
        <v/>
      </c>
      <c r="O34" s="151"/>
      <c r="P34" s="152" t="str">
        <f t="shared" si="5"/>
        <v/>
      </c>
      <c r="Q34" s="151"/>
      <c r="R34" s="152" t="str">
        <f t="shared" si="6"/>
        <v/>
      </c>
      <c r="S34" s="151"/>
      <c r="T34" s="152" t="str">
        <f t="shared" si="7"/>
        <v/>
      </c>
      <c r="U34" s="142" t="str">
        <f t="shared" si="8"/>
        <v/>
      </c>
      <c r="V34" s="143" t="str">
        <f t="shared" si="9"/>
        <v/>
      </c>
      <c r="W34" s="175" t="s">
        <v>211</v>
      </c>
      <c r="X34" s="137"/>
      <c r="Y34" s="154"/>
      <c r="Z34" s="144"/>
    </row>
    <row r="35" spans="1:26" ht="90">
      <c r="A35" s="128">
        <v>31</v>
      </c>
      <c r="B35" s="145" t="s">
        <v>177</v>
      </c>
      <c r="C35" s="145" t="s">
        <v>178</v>
      </c>
      <c r="D35" s="146">
        <v>43689</v>
      </c>
      <c r="E35" s="147" t="s">
        <v>131</v>
      </c>
      <c r="F35" s="147" t="s">
        <v>132</v>
      </c>
      <c r="G35" s="148" t="str">
        <f t="shared" si="10"/>
        <v>4-Alto</v>
      </c>
      <c r="H35" s="149" t="str">
        <f t="shared" si="0"/>
        <v>4-Alto</v>
      </c>
      <c r="I35" s="150">
        <f t="shared" si="1"/>
        <v>3</v>
      </c>
      <c r="J35" s="150">
        <f t="shared" si="2"/>
        <v>4</v>
      </c>
      <c r="K35" s="151"/>
      <c r="L35" s="132" t="str">
        <f t="shared" si="3"/>
        <v/>
      </c>
      <c r="M35" s="151"/>
      <c r="N35" s="152" t="str">
        <f t="shared" si="4"/>
        <v/>
      </c>
      <c r="O35" s="151"/>
      <c r="P35" s="152" t="str">
        <f t="shared" si="5"/>
        <v/>
      </c>
      <c r="Q35" s="151"/>
      <c r="R35" s="152" t="str">
        <f t="shared" si="6"/>
        <v/>
      </c>
      <c r="S35" s="151"/>
      <c r="T35" s="152" t="str">
        <f t="shared" si="7"/>
        <v/>
      </c>
      <c r="U35" s="142" t="str">
        <f t="shared" si="8"/>
        <v/>
      </c>
      <c r="V35" s="143" t="str">
        <f t="shared" si="9"/>
        <v/>
      </c>
      <c r="W35" s="175" t="s">
        <v>211</v>
      </c>
      <c r="X35" s="137"/>
      <c r="Y35" s="154"/>
      <c r="Z35" s="144"/>
    </row>
    <row r="36" spans="1:26" ht="90">
      <c r="A36" s="140">
        <v>32</v>
      </c>
      <c r="B36" s="145" t="s">
        <v>179</v>
      </c>
      <c r="C36" s="145" t="s">
        <v>180</v>
      </c>
      <c r="D36" s="146">
        <v>43689</v>
      </c>
      <c r="E36" s="147" t="s">
        <v>131</v>
      </c>
      <c r="F36" s="147" t="s">
        <v>132</v>
      </c>
      <c r="G36" s="148" t="str">
        <f t="shared" si="10"/>
        <v>4-Alto</v>
      </c>
      <c r="H36" s="149" t="str">
        <f t="shared" si="0"/>
        <v>4-Alto</v>
      </c>
      <c r="I36" s="150">
        <f t="shared" si="1"/>
        <v>3</v>
      </c>
      <c r="J36" s="150">
        <f t="shared" si="2"/>
        <v>4</v>
      </c>
      <c r="K36" s="151"/>
      <c r="L36" s="132" t="str">
        <f t="shared" si="3"/>
        <v/>
      </c>
      <c r="M36" s="151"/>
      <c r="N36" s="152" t="str">
        <f t="shared" si="4"/>
        <v/>
      </c>
      <c r="O36" s="151"/>
      <c r="P36" s="152" t="str">
        <f t="shared" si="5"/>
        <v/>
      </c>
      <c r="Q36" s="151"/>
      <c r="R36" s="152" t="str">
        <f t="shared" si="6"/>
        <v/>
      </c>
      <c r="S36" s="151"/>
      <c r="T36" s="152" t="str">
        <f t="shared" si="7"/>
        <v/>
      </c>
      <c r="U36" s="142" t="str">
        <f t="shared" si="8"/>
        <v/>
      </c>
      <c r="V36" s="143" t="str">
        <f t="shared" si="9"/>
        <v/>
      </c>
      <c r="W36" s="175" t="s">
        <v>211</v>
      </c>
      <c r="X36" s="137"/>
      <c r="Y36" s="154"/>
      <c r="Z36" s="144"/>
    </row>
    <row r="37" spans="1:26" ht="90">
      <c r="A37" s="128">
        <v>33</v>
      </c>
      <c r="B37" s="145" t="s">
        <v>179</v>
      </c>
      <c r="C37" s="145" t="s">
        <v>181</v>
      </c>
      <c r="D37" s="146">
        <v>43689</v>
      </c>
      <c r="E37" s="147" t="s">
        <v>131</v>
      </c>
      <c r="F37" s="147" t="s">
        <v>138</v>
      </c>
      <c r="G37" s="148" t="str">
        <f t="shared" si="10"/>
        <v>3-Médio</v>
      </c>
      <c r="H37" s="149" t="str">
        <f t="shared" si="0"/>
        <v>3-Médio</v>
      </c>
      <c r="I37" s="150">
        <f t="shared" si="1"/>
        <v>3</v>
      </c>
      <c r="J37" s="150">
        <f t="shared" si="2"/>
        <v>3</v>
      </c>
      <c r="K37" s="151"/>
      <c r="L37" s="132" t="str">
        <f t="shared" si="3"/>
        <v/>
      </c>
      <c r="M37" s="151"/>
      <c r="N37" s="152" t="str">
        <f t="shared" si="4"/>
        <v/>
      </c>
      <c r="O37" s="151"/>
      <c r="P37" s="152" t="str">
        <f t="shared" si="5"/>
        <v/>
      </c>
      <c r="Q37" s="151"/>
      <c r="R37" s="152" t="str">
        <f t="shared" si="6"/>
        <v/>
      </c>
      <c r="S37" s="151"/>
      <c r="T37" s="152" t="str">
        <f t="shared" si="7"/>
        <v/>
      </c>
      <c r="U37" s="142" t="str">
        <f t="shared" si="8"/>
        <v/>
      </c>
      <c r="V37" s="143" t="str">
        <f t="shared" si="9"/>
        <v/>
      </c>
      <c r="W37" s="175" t="s">
        <v>211</v>
      </c>
      <c r="X37" s="137"/>
      <c r="Y37" s="154"/>
      <c r="Z37" s="144"/>
    </row>
    <row r="38" spans="1:26" ht="45">
      <c r="A38" s="140">
        <v>34</v>
      </c>
      <c r="B38" s="145" t="s">
        <v>182</v>
      </c>
      <c r="C38" s="145" t="s">
        <v>183</v>
      </c>
      <c r="D38" s="146">
        <v>43689</v>
      </c>
      <c r="E38" s="147" t="s">
        <v>131</v>
      </c>
      <c r="F38" s="147" t="s">
        <v>132</v>
      </c>
      <c r="G38" s="148" t="str">
        <f t="shared" si="10"/>
        <v>4-Alto</v>
      </c>
      <c r="H38" s="149" t="str">
        <f t="shared" si="0"/>
        <v>4-Alto</v>
      </c>
      <c r="I38" s="150">
        <f t="shared" si="1"/>
        <v>3</v>
      </c>
      <c r="J38" s="150">
        <f t="shared" si="2"/>
        <v>4</v>
      </c>
      <c r="K38" s="151"/>
      <c r="L38" s="132" t="str">
        <f t="shared" si="3"/>
        <v/>
      </c>
      <c r="M38" s="151"/>
      <c r="N38" s="152" t="str">
        <f t="shared" si="4"/>
        <v/>
      </c>
      <c r="O38" s="151"/>
      <c r="P38" s="152" t="str">
        <f t="shared" si="5"/>
        <v/>
      </c>
      <c r="Q38" s="151"/>
      <c r="R38" s="152" t="str">
        <f t="shared" si="6"/>
        <v/>
      </c>
      <c r="S38" s="151"/>
      <c r="T38" s="152" t="str">
        <f t="shared" si="7"/>
        <v/>
      </c>
      <c r="U38" s="142" t="str">
        <f t="shared" si="8"/>
        <v/>
      </c>
      <c r="V38" s="143" t="str">
        <f t="shared" si="9"/>
        <v/>
      </c>
      <c r="W38" s="175" t="s">
        <v>211</v>
      </c>
      <c r="X38" s="137"/>
      <c r="Y38" s="154"/>
      <c r="Z38" s="144"/>
    </row>
    <row r="39" spans="1:26" ht="150">
      <c r="A39" s="128">
        <v>35</v>
      </c>
      <c r="B39" s="145" t="s">
        <v>182</v>
      </c>
      <c r="C39" s="145" t="s">
        <v>184</v>
      </c>
      <c r="D39" s="146">
        <v>43689</v>
      </c>
      <c r="E39" s="147" t="s">
        <v>137</v>
      </c>
      <c r="F39" s="147" t="s">
        <v>138</v>
      </c>
      <c r="G39" s="148" t="str">
        <f t="shared" si="10"/>
        <v>2-Baixo</v>
      </c>
      <c r="H39" s="149" t="str">
        <f t="shared" si="0"/>
        <v>2-Baixo</v>
      </c>
      <c r="I39" s="150">
        <f t="shared" si="1"/>
        <v>2</v>
      </c>
      <c r="J39" s="150">
        <f t="shared" si="2"/>
        <v>3</v>
      </c>
      <c r="K39" s="151"/>
      <c r="L39" s="132" t="str">
        <f t="shared" si="3"/>
        <v/>
      </c>
      <c r="M39" s="151"/>
      <c r="N39" s="152" t="str">
        <f t="shared" si="4"/>
        <v/>
      </c>
      <c r="O39" s="151"/>
      <c r="P39" s="152" t="str">
        <f t="shared" si="5"/>
        <v/>
      </c>
      <c r="Q39" s="151"/>
      <c r="R39" s="152" t="str">
        <f t="shared" si="6"/>
        <v/>
      </c>
      <c r="S39" s="151"/>
      <c r="T39" s="152" t="str">
        <f t="shared" si="7"/>
        <v/>
      </c>
      <c r="U39" s="142" t="str">
        <f t="shared" si="8"/>
        <v/>
      </c>
      <c r="V39" s="143" t="str">
        <f t="shared" si="9"/>
        <v/>
      </c>
      <c r="W39" s="175" t="s">
        <v>211</v>
      </c>
      <c r="X39" s="137"/>
      <c r="Y39" s="154"/>
      <c r="Z39" s="144"/>
    </row>
    <row r="40" spans="1:26" ht="30">
      <c r="A40" s="140">
        <v>36</v>
      </c>
      <c r="B40" s="145" t="s">
        <v>185</v>
      </c>
      <c r="C40" s="145" t="s">
        <v>186</v>
      </c>
      <c r="D40" s="146">
        <v>43689</v>
      </c>
      <c r="E40" s="147" t="s">
        <v>131</v>
      </c>
      <c r="F40" s="147" t="s">
        <v>132</v>
      </c>
      <c r="G40" s="148" t="str">
        <f t="shared" si="10"/>
        <v>4-Alto</v>
      </c>
      <c r="H40" s="149" t="str">
        <f t="shared" si="0"/>
        <v>4-Alto</v>
      </c>
      <c r="I40" s="150">
        <f t="shared" si="1"/>
        <v>3</v>
      </c>
      <c r="J40" s="150">
        <f t="shared" si="2"/>
        <v>4</v>
      </c>
      <c r="K40" s="151"/>
      <c r="L40" s="132" t="str">
        <f t="shared" si="3"/>
        <v/>
      </c>
      <c r="M40" s="151"/>
      <c r="N40" s="152" t="str">
        <f t="shared" si="4"/>
        <v/>
      </c>
      <c r="O40" s="151"/>
      <c r="P40" s="152" t="str">
        <f t="shared" si="5"/>
        <v/>
      </c>
      <c r="Q40" s="151"/>
      <c r="R40" s="152" t="str">
        <f t="shared" si="6"/>
        <v/>
      </c>
      <c r="S40" s="151"/>
      <c r="T40" s="152" t="str">
        <f t="shared" si="7"/>
        <v/>
      </c>
      <c r="U40" s="142" t="str">
        <f t="shared" si="8"/>
        <v/>
      </c>
      <c r="V40" s="143" t="str">
        <f t="shared" si="9"/>
        <v/>
      </c>
      <c r="W40" s="175" t="s">
        <v>211</v>
      </c>
      <c r="X40" s="137"/>
      <c r="Y40" s="154"/>
      <c r="Z40" s="144"/>
    </row>
    <row r="41" spans="1:26" ht="75">
      <c r="A41" s="128">
        <v>37</v>
      </c>
      <c r="B41" s="145" t="s">
        <v>185</v>
      </c>
      <c r="C41" s="145" t="s">
        <v>187</v>
      </c>
      <c r="D41" s="146">
        <v>43689</v>
      </c>
      <c r="E41" s="147" t="s">
        <v>131</v>
      </c>
      <c r="F41" s="147" t="s">
        <v>138</v>
      </c>
      <c r="G41" s="148" t="str">
        <f t="shared" si="10"/>
        <v>3-Médio</v>
      </c>
      <c r="H41" s="149" t="str">
        <f t="shared" si="0"/>
        <v>3-Médio</v>
      </c>
      <c r="I41" s="150">
        <f t="shared" si="1"/>
        <v>3</v>
      </c>
      <c r="J41" s="150">
        <f t="shared" si="2"/>
        <v>3</v>
      </c>
      <c r="K41" s="151"/>
      <c r="L41" s="132" t="str">
        <f t="shared" si="3"/>
        <v/>
      </c>
      <c r="M41" s="151"/>
      <c r="N41" s="152" t="str">
        <f t="shared" si="4"/>
        <v/>
      </c>
      <c r="O41" s="151"/>
      <c r="P41" s="152" t="str">
        <f t="shared" si="5"/>
        <v/>
      </c>
      <c r="Q41" s="151"/>
      <c r="R41" s="152" t="str">
        <f t="shared" si="6"/>
        <v/>
      </c>
      <c r="S41" s="151"/>
      <c r="T41" s="152" t="str">
        <f t="shared" si="7"/>
        <v/>
      </c>
      <c r="U41" s="142" t="str">
        <f t="shared" si="8"/>
        <v/>
      </c>
      <c r="V41" s="143" t="str">
        <f t="shared" si="9"/>
        <v/>
      </c>
      <c r="W41" s="175" t="s">
        <v>211</v>
      </c>
      <c r="X41" s="137"/>
      <c r="Y41" s="154"/>
      <c r="Z41" s="144"/>
    </row>
    <row r="42" spans="1:26" ht="150">
      <c r="A42" s="140">
        <v>38</v>
      </c>
      <c r="B42" s="145" t="s">
        <v>185</v>
      </c>
      <c r="C42" s="145" t="s">
        <v>188</v>
      </c>
      <c r="D42" s="146">
        <v>43689</v>
      </c>
      <c r="E42" s="147" t="s">
        <v>137</v>
      </c>
      <c r="F42" s="147" t="s">
        <v>138</v>
      </c>
      <c r="G42" s="148" t="str">
        <f t="shared" si="10"/>
        <v>2-Baixo</v>
      </c>
      <c r="H42" s="149" t="str">
        <f t="shared" si="0"/>
        <v>2-Baixo</v>
      </c>
      <c r="I42" s="150">
        <f t="shared" si="1"/>
        <v>2</v>
      </c>
      <c r="J42" s="150">
        <f t="shared" si="2"/>
        <v>3</v>
      </c>
      <c r="K42" s="151"/>
      <c r="L42" s="132" t="str">
        <f t="shared" si="3"/>
        <v/>
      </c>
      <c r="M42" s="151"/>
      <c r="N42" s="152" t="str">
        <f t="shared" si="4"/>
        <v/>
      </c>
      <c r="O42" s="151"/>
      <c r="P42" s="152" t="str">
        <f t="shared" si="5"/>
        <v/>
      </c>
      <c r="Q42" s="151"/>
      <c r="R42" s="152" t="str">
        <f t="shared" si="6"/>
        <v/>
      </c>
      <c r="S42" s="151"/>
      <c r="T42" s="152" t="str">
        <f t="shared" si="7"/>
        <v/>
      </c>
      <c r="U42" s="142" t="str">
        <f t="shared" si="8"/>
        <v/>
      </c>
      <c r="V42" s="143" t="str">
        <f t="shared" si="9"/>
        <v/>
      </c>
      <c r="W42" s="175" t="s">
        <v>211</v>
      </c>
      <c r="X42" s="137"/>
      <c r="Y42" s="154"/>
      <c r="Z42" s="144"/>
    </row>
    <row r="43" spans="1:26" ht="60">
      <c r="A43" s="128">
        <v>39</v>
      </c>
      <c r="B43" s="145" t="s">
        <v>189</v>
      </c>
      <c r="C43" s="145" t="s">
        <v>190</v>
      </c>
      <c r="D43" s="146">
        <v>43689</v>
      </c>
      <c r="E43" s="147" t="s">
        <v>131</v>
      </c>
      <c r="F43" s="147" t="s">
        <v>132</v>
      </c>
      <c r="G43" s="148" t="str">
        <f t="shared" si="10"/>
        <v>4-Alto</v>
      </c>
      <c r="H43" s="149" t="str">
        <f t="shared" si="0"/>
        <v>4-Alto</v>
      </c>
      <c r="I43" s="150">
        <f t="shared" si="1"/>
        <v>3</v>
      </c>
      <c r="J43" s="150">
        <f t="shared" si="2"/>
        <v>4</v>
      </c>
      <c r="K43" s="151"/>
      <c r="L43" s="132" t="str">
        <f t="shared" si="3"/>
        <v/>
      </c>
      <c r="M43" s="151"/>
      <c r="N43" s="152" t="str">
        <f t="shared" si="4"/>
        <v/>
      </c>
      <c r="O43" s="151"/>
      <c r="P43" s="152" t="str">
        <f t="shared" si="5"/>
        <v/>
      </c>
      <c r="Q43" s="151"/>
      <c r="R43" s="152" t="str">
        <f t="shared" si="6"/>
        <v/>
      </c>
      <c r="S43" s="151"/>
      <c r="T43" s="152" t="str">
        <f t="shared" si="7"/>
        <v/>
      </c>
      <c r="U43" s="142" t="str">
        <f t="shared" si="8"/>
        <v/>
      </c>
      <c r="V43" s="143" t="str">
        <f t="shared" si="9"/>
        <v/>
      </c>
      <c r="W43" s="175" t="s">
        <v>211</v>
      </c>
      <c r="X43" s="137"/>
      <c r="Y43" s="154"/>
      <c r="Z43" s="144"/>
    </row>
    <row r="44" spans="1:26" ht="165">
      <c r="A44" s="140">
        <v>40</v>
      </c>
      <c r="B44" s="145" t="s">
        <v>189</v>
      </c>
      <c r="C44" s="145" t="s">
        <v>191</v>
      </c>
      <c r="D44" s="146">
        <v>43689</v>
      </c>
      <c r="E44" s="147" t="s">
        <v>137</v>
      </c>
      <c r="F44" s="147" t="s">
        <v>138</v>
      </c>
      <c r="G44" s="148" t="str">
        <f t="shared" si="10"/>
        <v>2-Baixo</v>
      </c>
      <c r="H44" s="149" t="str">
        <f t="shared" si="0"/>
        <v>2-Baixo</v>
      </c>
      <c r="I44" s="150">
        <f t="shared" si="1"/>
        <v>2</v>
      </c>
      <c r="J44" s="150">
        <f t="shared" si="2"/>
        <v>3</v>
      </c>
      <c r="K44" s="151"/>
      <c r="L44" s="132" t="str">
        <f t="shared" si="3"/>
        <v/>
      </c>
      <c r="M44" s="151"/>
      <c r="N44" s="152" t="str">
        <f t="shared" si="4"/>
        <v/>
      </c>
      <c r="O44" s="151"/>
      <c r="P44" s="152" t="str">
        <f t="shared" si="5"/>
        <v/>
      </c>
      <c r="Q44" s="151"/>
      <c r="R44" s="152" t="str">
        <f t="shared" si="6"/>
        <v/>
      </c>
      <c r="S44" s="151"/>
      <c r="T44" s="152" t="str">
        <f t="shared" si="7"/>
        <v/>
      </c>
      <c r="U44" s="142" t="str">
        <f t="shared" si="8"/>
        <v/>
      </c>
      <c r="V44" s="143" t="str">
        <f t="shared" si="9"/>
        <v/>
      </c>
      <c r="W44" s="175" t="s">
        <v>211</v>
      </c>
      <c r="X44" s="137"/>
      <c r="Y44" s="154"/>
      <c r="Z44" s="144"/>
    </row>
    <row r="45" spans="1:26" ht="165">
      <c r="A45" s="128">
        <v>41</v>
      </c>
      <c r="B45" s="145" t="s">
        <v>189</v>
      </c>
      <c r="C45" s="145" t="s">
        <v>191</v>
      </c>
      <c r="D45" s="146">
        <v>43689</v>
      </c>
      <c r="E45" s="147" t="s">
        <v>137</v>
      </c>
      <c r="F45" s="147" t="s">
        <v>138</v>
      </c>
      <c r="G45" s="148" t="str">
        <f t="shared" si="10"/>
        <v>2-Baixo</v>
      </c>
      <c r="H45" s="149" t="str">
        <f t="shared" si="0"/>
        <v>2-Baixo</v>
      </c>
      <c r="I45" s="150">
        <f t="shared" si="1"/>
        <v>2</v>
      </c>
      <c r="J45" s="150">
        <f t="shared" si="2"/>
        <v>3</v>
      </c>
      <c r="K45" s="151"/>
      <c r="L45" s="132" t="str">
        <f t="shared" si="3"/>
        <v/>
      </c>
      <c r="M45" s="151"/>
      <c r="N45" s="152" t="str">
        <f t="shared" si="4"/>
        <v/>
      </c>
      <c r="O45" s="151"/>
      <c r="P45" s="152" t="str">
        <f t="shared" si="5"/>
        <v/>
      </c>
      <c r="Q45" s="151"/>
      <c r="R45" s="152" t="str">
        <f t="shared" si="6"/>
        <v/>
      </c>
      <c r="S45" s="151"/>
      <c r="T45" s="152" t="str">
        <f t="shared" si="7"/>
        <v/>
      </c>
      <c r="U45" s="142" t="str">
        <f t="shared" si="8"/>
        <v/>
      </c>
      <c r="V45" s="143" t="str">
        <f t="shared" si="9"/>
        <v/>
      </c>
      <c r="W45" s="175" t="s">
        <v>211</v>
      </c>
      <c r="X45" s="137"/>
      <c r="Y45" s="154"/>
      <c r="Z45" s="144"/>
    </row>
    <row r="46" spans="1:26" ht="18.75">
      <c r="A46" s="140">
        <v>42</v>
      </c>
      <c r="B46" s="145"/>
      <c r="C46" s="145"/>
      <c r="D46" s="146"/>
      <c r="E46" s="147"/>
      <c r="F46" s="147"/>
      <c r="G46" s="148" t="str">
        <f t="shared" si="10"/>
        <v/>
      </c>
      <c r="H46" s="149" t="str">
        <f t="shared" si="0"/>
        <v/>
      </c>
      <c r="I46" s="150" t="str">
        <f t="shared" si="1"/>
        <v/>
      </c>
      <c r="J46" s="150" t="str">
        <f t="shared" si="2"/>
        <v/>
      </c>
      <c r="K46" s="151"/>
      <c r="L46" s="132" t="str">
        <f t="shared" si="3"/>
        <v/>
      </c>
      <c r="M46" s="151"/>
      <c r="N46" s="152" t="str">
        <f t="shared" si="4"/>
        <v/>
      </c>
      <c r="O46" s="151"/>
      <c r="P46" s="152" t="str">
        <f t="shared" si="5"/>
        <v/>
      </c>
      <c r="Q46" s="151"/>
      <c r="R46" s="152" t="str">
        <f t="shared" si="6"/>
        <v/>
      </c>
      <c r="S46" s="151"/>
      <c r="T46" s="152" t="str">
        <f t="shared" si="7"/>
        <v/>
      </c>
      <c r="U46" s="142" t="str">
        <f t="shared" si="8"/>
        <v/>
      </c>
      <c r="V46" s="143" t="str">
        <f t="shared" si="9"/>
        <v/>
      </c>
      <c r="W46" s="154"/>
      <c r="X46" s="137"/>
      <c r="Y46" s="154"/>
      <c r="Z46" s="144"/>
    </row>
    <row r="47" spans="1:26" ht="18.75">
      <c r="A47" s="128">
        <v>43</v>
      </c>
      <c r="B47" s="145"/>
      <c r="C47" s="145"/>
      <c r="D47" s="146"/>
      <c r="E47" s="147"/>
      <c r="F47" s="147"/>
      <c r="G47" s="148" t="str">
        <f t="shared" si="10"/>
        <v/>
      </c>
      <c r="H47" s="149" t="str">
        <f t="shared" si="0"/>
        <v/>
      </c>
      <c r="I47" s="150" t="str">
        <f t="shared" si="1"/>
        <v/>
      </c>
      <c r="J47" s="150" t="str">
        <f t="shared" si="2"/>
        <v/>
      </c>
      <c r="K47" s="151"/>
      <c r="L47" s="132" t="str">
        <f t="shared" si="3"/>
        <v/>
      </c>
      <c r="M47" s="151"/>
      <c r="N47" s="152" t="str">
        <f t="shared" si="4"/>
        <v/>
      </c>
      <c r="O47" s="151"/>
      <c r="P47" s="152" t="str">
        <f t="shared" si="5"/>
        <v/>
      </c>
      <c r="Q47" s="151"/>
      <c r="R47" s="152" t="str">
        <f t="shared" si="6"/>
        <v/>
      </c>
      <c r="S47" s="151"/>
      <c r="T47" s="152" t="str">
        <f t="shared" si="7"/>
        <v/>
      </c>
      <c r="U47" s="142" t="str">
        <f t="shared" si="8"/>
        <v/>
      </c>
      <c r="V47" s="143" t="str">
        <f t="shared" si="9"/>
        <v/>
      </c>
      <c r="W47" s="154"/>
      <c r="X47" s="137"/>
      <c r="Y47" s="154"/>
      <c r="Z47" s="144"/>
    </row>
    <row r="48" spans="1:26" ht="18.75">
      <c r="A48" s="140">
        <v>44</v>
      </c>
      <c r="B48" s="145"/>
      <c r="C48" s="145"/>
      <c r="D48" s="146"/>
      <c r="E48" s="147"/>
      <c r="F48" s="147"/>
      <c r="G48" s="148" t="str">
        <f t="shared" si="10"/>
        <v/>
      </c>
      <c r="H48" s="149" t="str">
        <f t="shared" si="0"/>
        <v/>
      </c>
      <c r="I48" s="150" t="str">
        <f t="shared" si="1"/>
        <v/>
      </c>
      <c r="J48" s="150" t="str">
        <f t="shared" si="2"/>
        <v/>
      </c>
      <c r="K48" s="151"/>
      <c r="L48" s="132" t="str">
        <f t="shared" si="3"/>
        <v/>
      </c>
      <c r="M48" s="151"/>
      <c r="N48" s="152" t="str">
        <f t="shared" si="4"/>
        <v/>
      </c>
      <c r="O48" s="151"/>
      <c r="P48" s="152" t="str">
        <f t="shared" si="5"/>
        <v/>
      </c>
      <c r="Q48" s="151"/>
      <c r="R48" s="152" t="str">
        <f t="shared" si="6"/>
        <v/>
      </c>
      <c r="S48" s="151"/>
      <c r="T48" s="152" t="str">
        <f t="shared" si="7"/>
        <v/>
      </c>
      <c r="U48" s="142" t="str">
        <f t="shared" si="8"/>
        <v/>
      </c>
      <c r="V48" s="143" t="str">
        <f t="shared" si="9"/>
        <v/>
      </c>
      <c r="W48" s="154"/>
      <c r="X48" s="137"/>
      <c r="Y48" s="154"/>
      <c r="Z48" s="144"/>
    </row>
    <row r="49" spans="1:26" ht="18.75">
      <c r="A49" s="128">
        <v>45</v>
      </c>
      <c r="B49" s="145"/>
      <c r="C49" s="145"/>
      <c r="D49" s="146"/>
      <c r="E49" s="147"/>
      <c r="F49" s="147"/>
      <c r="G49" s="148" t="str">
        <f t="shared" si="10"/>
        <v/>
      </c>
      <c r="H49" s="149" t="str">
        <f t="shared" si="0"/>
        <v/>
      </c>
      <c r="I49" s="150" t="str">
        <f t="shared" si="1"/>
        <v/>
      </c>
      <c r="J49" s="150" t="str">
        <f t="shared" si="2"/>
        <v/>
      </c>
      <c r="K49" s="151"/>
      <c r="L49" s="132" t="str">
        <f t="shared" si="3"/>
        <v/>
      </c>
      <c r="M49" s="151"/>
      <c r="N49" s="152" t="str">
        <f t="shared" si="4"/>
        <v/>
      </c>
      <c r="O49" s="151"/>
      <c r="P49" s="152" t="str">
        <f t="shared" si="5"/>
        <v/>
      </c>
      <c r="Q49" s="151"/>
      <c r="R49" s="152" t="str">
        <f t="shared" si="6"/>
        <v/>
      </c>
      <c r="S49" s="151"/>
      <c r="T49" s="152" t="str">
        <f t="shared" si="7"/>
        <v/>
      </c>
      <c r="U49" s="142" t="str">
        <f t="shared" si="8"/>
        <v/>
      </c>
      <c r="V49" s="143" t="str">
        <f t="shared" si="9"/>
        <v/>
      </c>
      <c r="W49" s="154"/>
      <c r="X49" s="137"/>
      <c r="Y49" s="154"/>
      <c r="Z49" s="144"/>
    </row>
    <row r="50" spans="1:26" ht="18.75">
      <c r="A50" s="140">
        <v>46</v>
      </c>
      <c r="B50" s="145"/>
      <c r="C50" s="145"/>
      <c r="D50" s="146"/>
      <c r="E50" s="147"/>
      <c r="F50" s="147"/>
      <c r="G50" s="148" t="str">
        <f t="shared" si="10"/>
        <v/>
      </c>
      <c r="H50" s="149" t="str">
        <f t="shared" si="0"/>
        <v/>
      </c>
      <c r="I50" s="150" t="str">
        <f t="shared" si="1"/>
        <v/>
      </c>
      <c r="J50" s="150" t="str">
        <f t="shared" si="2"/>
        <v/>
      </c>
      <c r="K50" s="151"/>
      <c r="L50" s="132" t="str">
        <f t="shared" si="3"/>
        <v/>
      </c>
      <c r="M50" s="151"/>
      <c r="N50" s="152" t="str">
        <f t="shared" si="4"/>
        <v/>
      </c>
      <c r="O50" s="151"/>
      <c r="P50" s="152" t="str">
        <f t="shared" si="5"/>
        <v/>
      </c>
      <c r="Q50" s="151"/>
      <c r="R50" s="152" t="str">
        <f t="shared" si="6"/>
        <v/>
      </c>
      <c r="S50" s="151"/>
      <c r="T50" s="152" t="str">
        <f t="shared" si="7"/>
        <v/>
      </c>
      <c r="U50" s="142" t="str">
        <f t="shared" si="8"/>
        <v/>
      </c>
      <c r="V50" s="143" t="str">
        <f t="shared" si="9"/>
        <v/>
      </c>
      <c r="W50" s="154"/>
      <c r="X50" s="137"/>
      <c r="Y50" s="154"/>
      <c r="Z50" s="144"/>
    </row>
    <row r="51" spans="1:26" ht="18.75">
      <c r="A51" s="128">
        <v>47</v>
      </c>
      <c r="B51" s="145"/>
      <c r="C51" s="145"/>
      <c r="D51" s="146"/>
      <c r="E51" s="147"/>
      <c r="F51" s="147"/>
      <c r="G51" s="148" t="str">
        <f t="shared" si="10"/>
        <v/>
      </c>
      <c r="H51" s="149" t="str">
        <f t="shared" si="0"/>
        <v/>
      </c>
      <c r="I51" s="150" t="str">
        <f t="shared" si="1"/>
        <v/>
      </c>
      <c r="J51" s="150" t="str">
        <f t="shared" si="2"/>
        <v/>
      </c>
      <c r="K51" s="151"/>
      <c r="L51" s="132" t="str">
        <f t="shared" si="3"/>
        <v/>
      </c>
      <c r="M51" s="151"/>
      <c r="N51" s="152" t="str">
        <f t="shared" si="4"/>
        <v/>
      </c>
      <c r="O51" s="151"/>
      <c r="P51" s="152" t="str">
        <f t="shared" si="5"/>
        <v/>
      </c>
      <c r="Q51" s="151"/>
      <c r="R51" s="152" t="str">
        <f t="shared" si="6"/>
        <v/>
      </c>
      <c r="S51" s="151"/>
      <c r="T51" s="152" t="str">
        <f t="shared" si="7"/>
        <v/>
      </c>
      <c r="U51" s="142" t="str">
        <f t="shared" si="8"/>
        <v/>
      </c>
      <c r="V51" s="143" t="str">
        <f t="shared" si="9"/>
        <v/>
      </c>
      <c r="W51" s="154"/>
      <c r="X51" s="137"/>
      <c r="Y51" s="154"/>
      <c r="Z51" s="144"/>
    </row>
    <row r="52" spans="1:26" ht="18.75">
      <c r="A52" s="140">
        <v>48</v>
      </c>
      <c r="B52" s="145"/>
      <c r="C52" s="145"/>
      <c r="D52" s="146"/>
      <c r="E52" s="147"/>
      <c r="F52" s="147"/>
      <c r="G52" s="148" t="str">
        <f t="shared" si="10"/>
        <v/>
      </c>
      <c r="H52" s="149" t="str">
        <f t="shared" si="0"/>
        <v/>
      </c>
      <c r="I52" s="150" t="str">
        <f t="shared" si="1"/>
        <v/>
      </c>
      <c r="J52" s="150" t="str">
        <f t="shared" si="2"/>
        <v/>
      </c>
      <c r="K52" s="151"/>
      <c r="L52" s="132" t="str">
        <f t="shared" si="3"/>
        <v/>
      </c>
      <c r="M52" s="151"/>
      <c r="N52" s="152" t="str">
        <f t="shared" si="4"/>
        <v/>
      </c>
      <c r="O52" s="151"/>
      <c r="P52" s="152" t="str">
        <f t="shared" si="5"/>
        <v/>
      </c>
      <c r="Q52" s="151"/>
      <c r="R52" s="152" t="str">
        <f t="shared" si="6"/>
        <v/>
      </c>
      <c r="S52" s="151"/>
      <c r="T52" s="152" t="str">
        <f t="shared" si="7"/>
        <v/>
      </c>
      <c r="U52" s="142" t="str">
        <f t="shared" si="8"/>
        <v/>
      </c>
      <c r="V52" s="143" t="str">
        <f t="shared" si="9"/>
        <v/>
      </c>
      <c r="W52" s="154"/>
      <c r="X52" s="137"/>
      <c r="Y52" s="154"/>
      <c r="Z52" s="144"/>
    </row>
    <row r="53" spans="1:26" ht="18.75">
      <c r="A53" s="128">
        <v>49</v>
      </c>
      <c r="B53" s="145"/>
      <c r="C53" s="145"/>
      <c r="D53" s="146"/>
      <c r="E53" s="147"/>
      <c r="F53" s="147"/>
      <c r="G53" s="148" t="str">
        <f t="shared" si="10"/>
        <v/>
      </c>
      <c r="H53" s="149" t="str">
        <f t="shared" si="0"/>
        <v/>
      </c>
      <c r="I53" s="150" t="str">
        <f t="shared" si="1"/>
        <v/>
      </c>
      <c r="J53" s="150" t="str">
        <f t="shared" si="2"/>
        <v/>
      </c>
      <c r="K53" s="151"/>
      <c r="L53" s="132" t="str">
        <f t="shared" si="3"/>
        <v/>
      </c>
      <c r="M53" s="151"/>
      <c r="N53" s="152" t="str">
        <f t="shared" si="4"/>
        <v/>
      </c>
      <c r="O53" s="151"/>
      <c r="P53" s="152" t="str">
        <f t="shared" si="5"/>
        <v/>
      </c>
      <c r="Q53" s="151"/>
      <c r="R53" s="152" t="str">
        <f t="shared" si="6"/>
        <v/>
      </c>
      <c r="S53" s="151"/>
      <c r="T53" s="152" t="str">
        <f t="shared" si="7"/>
        <v/>
      </c>
      <c r="U53" s="142" t="str">
        <f t="shared" si="8"/>
        <v/>
      </c>
      <c r="V53" s="143" t="str">
        <f t="shared" si="9"/>
        <v/>
      </c>
      <c r="W53" s="154"/>
      <c r="X53" s="137"/>
      <c r="Y53" s="154"/>
      <c r="Z53" s="144"/>
    </row>
    <row r="54" spans="1:26" ht="18.75">
      <c r="A54" s="140">
        <v>50</v>
      </c>
      <c r="B54" s="145"/>
      <c r="C54" s="145"/>
      <c r="D54" s="146"/>
      <c r="E54" s="147"/>
      <c r="F54" s="147"/>
      <c r="G54" s="148" t="str">
        <f t="shared" si="10"/>
        <v/>
      </c>
      <c r="H54" s="149" t="str">
        <f t="shared" si="0"/>
        <v/>
      </c>
      <c r="I54" s="150" t="str">
        <f t="shared" si="1"/>
        <v/>
      </c>
      <c r="J54" s="150" t="str">
        <f t="shared" si="2"/>
        <v/>
      </c>
      <c r="K54" s="151"/>
      <c r="L54" s="132" t="str">
        <f t="shared" si="3"/>
        <v/>
      </c>
      <c r="M54" s="151"/>
      <c r="N54" s="152" t="str">
        <f t="shared" si="4"/>
        <v/>
      </c>
      <c r="O54" s="151"/>
      <c r="P54" s="152" t="str">
        <f t="shared" si="5"/>
        <v/>
      </c>
      <c r="Q54" s="151"/>
      <c r="R54" s="152" t="str">
        <f t="shared" si="6"/>
        <v/>
      </c>
      <c r="S54" s="151"/>
      <c r="T54" s="152" t="str">
        <f t="shared" si="7"/>
        <v/>
      </c>
      <c r="U54" s="142" t="str">
        <f t="shared" si="8"/>
        <v/>
      </c>
      <c r="V54" s="143" t="str">
        <f t="shared" si="9"/>
        <v/>
      </c>
      <c r="W54" s="154"/>
      <c r="X54" s="137"/>
      <c r="Y54" s="154"/>
      <c r="Z54" s="144"/>
    </row>
    <row r="55" spans="1:26" ht="18.75">
      <c r="A55" s="128">
        <v>51</v>
      </c>
      <c r="B55" s="145"/>
      <c r="C55" s="145"/>
      <c r="D55" s="146"/>
      <c r="E55" s="147"/>
      <c r="F55" s="147"/>
      <c r="G55" s="148" t="str">
        <f t="shared" si="10"/>
        <v/>
      </c>
      <c r="H55" s="149" t="str">
        <f t="shared" si="0"/>
        <v/>
      </c>
      <c r="I55" s="150" t="str">
        <f t="shared" si="1"/>
        <v/>
      </c>
      <c r="J55" s="150" t="str">
        <f t="shared" si="2"/>
        <v/>
      </c>
      <c r="K55" s="151"/>
      <c r="L55" s="132" t="str">
        <f t="shared" si="3"/>
        <v/>
      </c>
      <c r="M55" s="151"/>
      <c r="N55" s="152" t="str">
        <f t="shared" si="4"/>
        <v/>
      </c>
      <c r="O55" s="151"/>
      <c r="P55" s="152" t="str">
        <f t="shared" si="5"/>
        <v/>
      </c>
      <c r="Q55" s="151"/>
      <c r="R55" s="152" t="str">
        <f t="shared" si="6"/>
        <v/>
      </c>
      <c r="S55" s="151"/>
      <c r="T55" s="152" t="str">
        <f t="shared" si="7"/>
        <v/>
      </c>
      <c r="U55" s="142" t="str">
        <f t="shared" si="8"/>
        <v/>
      </c>
      <c r="V55" s="143" t="str">
        <f t="shared" si="9"/>
        <v/>
      </c>
      <c r="W55" s="154"/>
      <c r="X55" s="137"/>
      <c r="Y55" s="154"/>
      <c r="Z55" s="144"/>
    </row>
    <row r="56" spans="1:26" ht="18.75">
      <c r="A56" s="140">
        <v>52</v>
      </c>
      <c r="B56" s="145"/>
      <c r="C56" s="145"/>
      <c r="D56" s="146"/>
      <c r="E56" s="147"/>
      <c r="F56" s="147"/>
      <c r="G56" s="148" t="str">
        <f t="shared" si="10"/>
        <v/>
      </c>
      <c r="H56" s="149" t="str">
        <f t="shared" si="0"/>
        <v/>
      </c>
      <c r="I56" s="150" t="str">
        <f t="shared" si="1"/>
        <v/>
      </c>
      <c r="J56" s="150" t="str">
        <f t="shared" si="2"/>
        <v/>
      </c>
      <c r="K56" s="151"/>
      <c r="L56" s="132" t="str">
        <f t="shared" si="3"/>
        <v/>
      </c>
      <c r="M56" s="151"/>
      <c r="N56" s="152" t="str">
        <f t="shared" si="4"/>
        <v/>
      </c>
      <c r="O56" s="151"/>
      <c r="P56" s="152" t="str">
        <f t="shared" si="5"/>
        <v/>
      </c>
      <c r="Q56" s="151"/>
      <c r="R56" s="152" t="str">
        <f t="shared" si="6"/>
        <v/>
      </c>
      <c r="S56" s="151"/>
      <c r="T56" s="152" t="str">
        <f t="shared" si="7"/>
        <v/>
      </c>
      <c r="U56" s="142" t="str">
        <f t="shared" si="8"/>
        <v/>
      </c>
      <c r="V56" s="143" t="str">
        <f t="shared" si="9"/>
        <v/>
      </c>
      <c r="W56" s="154"/>
      <c r="X56" s="137"/>
      <c r="Y56" s="154"/>
      <c r="Z56" s="144"/>
    </row>
    <row r="57" spans="1:26" ht="18.75">
      <c r="A57" s="128">
        <v>53</v>
      </c>
      <c r="B57" s="145"/>
      <c r="C57" s="145"/>
      <c r="D57" s="146"/>
      <c r="E57" s="147"/>
      <c r="F57" s="147"/>
      <c r="G57" s="148" t="str">
        <f t="shared" si="10"/>
        <v/>
      </c>
      <c r="H57" s="149" t="str">
        <f t="shared" si="0"/>
        <v/>
      </c>
      <c r="I57" s="150" t="str">
        <f t="shared" si="1"/>
        <v/>
      </c>
      <c r="J57" s="150" t="str">
        <f t="shared" si="2"/>
        <v/>
      </c>
      <c r="K57" s="151"/>
      <c r="L57" s="132" t="str">
        <f t="shared" si="3"/>
        <v/>
      </c>
      <c r="M57" s="151"/>
      <c r="N57" s="152" t="str">
        <f t="shared" si="4"/>
        <v/>
      </c>
      <c r="O57" s="151"/>
      <c r="P57" s="152" t="str">
        <f t="shared" si="5"/>
        <v/>
      </c>
      <c r="Q57" s="151"/>
      <c r="R57" s="152" t="str">
        <f t="shared" si="6"/>
        <v/>
      </c>
      <c r="S57" s="151"/>
      <c r="T57" s="152" t="str">
        <f t="shared" si="7"/>
        <v/>
      </c>
      <c r="U57" s="142" t="str">
        <f t="shared" si="8"/>
        <v/>
      </c>
      <c r="V57" s="143" t="str">
        <f t="shared" si="9"/>
        <v/>
      </c>
      <c r="W57" s="154"/>
      <c r="X57" s="137"/>
      <c r="Y57" s="154"/>
      <c r="Z57" s="144"/>
    </row>
    <row r="58" spans="1:26" ht="18.75">
      <c r="A58" s="140">
        <v>54</v>
      </c>
      <c r="B58" s="145"/>
      <c r="C58" s="145"/>
      <c r="D58" s="146"/>
      <c r="E58" s="147"/>
      <c r="F58" s="147"/>
      <c r="G58" s="148" t="str">
        <f t="shared" si="10"/>
        <v/>
      </c>
      <c r="H58" s="149" t="str">
        <f t="shared" si="0"/>
        <v/>
      </c>
      <c r="I58" s="150" t="str">
        <f t="shared" si="1"/>
        <v/>
      </c>
      <c r="J58" s="150" t="str">
        <f t="shared" si="2"/>
        <v/>
      </c>
      <c r="K58" s="151"/>
      <c r="L58" s="132" t="str">
        <f t="shared" si="3"/>
        <v/>
      </c>
      <c r="M58" s="151"/>
      <c r="N58" s="152" t="str">
        <f t="shared" si="4"/>
        <v/>
      </c>
      <c r="O58" s="151"/>
      <c r="P58" s="152" t="str">
        <f t="shared" si="5"/>
        <v/>
      </c>
      <c r="Q58" s="151"/>
      <c r="R58" s="152" t="str">
        <f t="shared" si="6"/>
        <v/>
      </c>
      <c r="S58" s="151"/>
      <c r="T58" s="152" t="str">
        <f t="shared" si="7"/>
        <v/>
      </c>
      <c r="U58" s="142" t="str">
        <f t="shared" si="8"/>
        <v/>
      </c>
      <c r="V58" s="143" t="str">
        <f t="shared" si="9"/>
        <v/>
      </c>
      <c r="W58" s="154"/>
      <c r="X58" s="137"/>
      <c r="Y58" s="154"/>
      <c r="Z58" s="144"/>
    </row>
    <row r="59" spans="1:26" ht="18.75">
      <c r="A59" s="128">
        <v>55</v>
      </c>
      <c r="B59" s="145"/>
      <c r="C59" s="145"/>
      <c r="D59" s="146"/>
      <c r="E59" s="147"/>
      <c r="F59" s="147"/>
      <c r="G59" s="148" t="str">
        <f t="shared" si="10"/>
        <v/>
      </c>
      <c r="H59" s="149" t="str">
        <f t="shared" si="0"/>
        <v/>
      </c>
      <c r="I59" s="150" t="str">
        <f t="shared" si="1"/>
        <v/>
      </c>
      <c r="J59" s="150" t="str">
        <f t="shared" si="2"/>
        <v/>
      </c>
      <c r="K59" s="151"/>
      <c r="L59" s="132" t="str">
        <f t="shared" si="3"/>
        <v/>
      </c>
      <c r="M59" s="151"/>
      <c r="N59" s="152" t="str">
        <f t="shared" si="4"/>
        <v/>
      </c>
      <c r="O59" s="151"/>
      <c r="P59" s="152" t="str">
        <f t="shared" si="5"/>
        <v/>
      </c>
      <c r="Q59" s="151"/>
      <c r="R59" s="152" t="str">
        <f t="shared" si="6"/>
        <v/>
      </c>
      <c r="S59" s="151"/>
      <c r="T59" s="152" t="str">
        <f t="shared" si="7"/>
        <v/>
      </c>
      <c r="U59" s="142" t="str">
        <f t="shared" si="8"/>
        <v/>
      </c>
      <c r="V59" s="143" t="str">
        <f t="shared" si="9"/>
        <v/>
      </c>
      <c r="W59" s="154"/>
      <c r="X59" s="137"/>
      <c r="Y59" s="154"/>
      <c r="Z59" s="144"/>
    </row>
    <row r="60" spans="1:26" ht="18.75">
      <c r="A60" s="140">
        <v>56</v>
      </c>
      <c r="B60" s="145"/>
      <c r="C60" s="145"/>
      <c r="D60" s="146"/>
      <c r="E60" s="147"/>
      <c r="F60" s="147"/>
      <c r="G60" s="148" t="str">
        <f t="shared" si="10"/>
        <v/>
      </c>
      <c r="H60" s="149" t="str">
        <f t="shared" si="0"/>
        <v/>
      </c>
      <c r="I60" s="150" t="str">
        <f t="shared" si="1"/>
        <v/>
      </c>
      <c r="J60" s="150" t="str">
        <f t="shared" si="2"/>
        <v/>
      </c>
      <c r="K60" s="151"/>
      <c r="L60" s="132" t="str">
        <f t="shared" si="3"/>
        <v/>
      </c>
      <c r="M60" s="151"/>
      <c r="N60" s="152" t="str">
        <f t="shared" si="4"/>
        <v/>
      </c>
      <c r="O60" s="151"/>
      <c r="P60" s="152" t="str">
        <f t="shared" si="5"/>
        <v/>
      </c>
      <c r="Q60" s="151"/>
      <c r="R60" s="152" t="str">
        <f t="shared" si="6"/>
        <v/>
      </c>
      <c r="S60" s="151"/>
      <c r="T60" s="152" t="str">
        <f t="shared" si="7"/>
        <v/>
      </c>
      <c r="U60" s="142" t="str">
        <f t="shared" si="8"/>
        <v/>
      </c>
      <c r="V60" s="143" t="str">
        <f t="shared" si="9"/>
        <v/>
      </c>
      <c r="W60" s="154"/>
      <c r="X60" s="137"/>
      <c r="Y60" s="154"/>
      <c r="Z60" s="144"/>
    </row>
    <row r="61" spans="1:26" ht="18.75">
      <c r="A61" s="140">
        <v>57</v>
      </c>
      <c r="B61" s="145"/>
      <c r="C61" s="145"/>
      <c r="D61" s="146"/>
      <c r="E61" s="147"/>
      <c r="F61" s="147"/>
      <c r="G61" s="148" t="str">
        <f t="shared" si="10"/>
        <v/>
      </c>
      <c r="H61" s="149" t="str">
        <f t="shared" si="0"/>
        <v/>
      </c>
      <c r="I61" s="150" t="str">
        <f t="shared" si="1"/>
        <v/>
      </c>
      <c r="J61" s="150" t="str">
        <f t="shared" si="2"/>
        <v/>
      </c>
      <c r="K61" s="151"/>
      <c r="L61" s="132" t="str">
        <f t="shared" si="3"/>
        <v/>
      </c>
      <c r="M61" s="151"/>
      <c r="N61" s="152" t="str">
        <f t="shared" si="4"/>
        <v/>
      </c>
      <c r="O61" s="151"/>
      <c r="P61" s="152" t="str">
        <f t="shared" si="5"/>
        <v/>
      </c>
      <c r="Q61" s="151"/>
      <c r="R61" s="152" t="str">
        <f t="shared" si="6"/>
        <v/>
      </c>
      <c r="S61" s="151"/>
      <c r="T61" s="152" t="str">
        <f t="shared" si="7"/>
        <v/>
      </c>
      <c r="U61" s="142" t="str">
        <f t="shared" si="8"/>
        <v/>
      </c>
      <c r="V61" s="143" t="str">
        <f t="shared" si="9"/>
        <v/>
      </c>
      <c r="W61" s="154"/>
      <c r="X61" s="137"/>
      <c r="Y61" s="154"/>
      <c r="Z61" s="144"/>
    </row>
    <row r="62" spans="1:26" ht="18.75">
      <c r="A62" s="128">
        <v>58</v>
      </c>
      <c r="B62" s="145"/>
      <c r="C62" s="145"/>
      <c r="D62" s="146"/>
      <c r="E62" s="147"/>
      <c r="F62" s="147"/>
      <c r="G62" s="148" t="str">
        <f t="shared" si="10"/>
        <v/>
      </c>
      <c r="H62" s="149" t="str">
        <f t="shared" si="0"/>
        <v/>
      </c>
      <c r="I62" s="150" t="str">
        <f t="shared" si="1"/>
        <v/>
      </c>
      <c r="J62" s="150" t="str">
        <f t="shared" si="2"/>
        <v/>
      </c>
      <c r="K62" s="151"/>
      <c r="L62" s="132" t="str">
        <f t="shared" si="3"/>
        <v/>
      </c>
      <c r="M62" s="151"/>
      <c r="N62" s="152" t="str">
        <f t="shared" si="4"/>
        <v/>
      </c>
      <c r="O62" s="151"/>
      <c r="P62" s="152" t="str">
        <f t="shared" si="5"/>
        <v/>
      </c>
      <c r="Q62" s="151"/>
      <c r="R62" s="152" t="str">
        <f t="shared" si="6"/>
        <v/>
      </c>
      <c r="S62" s="151"/>
      <c r="T62" s="152" t="str">
        <f t="shared" si="7"/>
        <v/>
      </c>
      <c r="U62" s="142" t="str">
        <f t="shared" si="8"/>
        <v/>
      </c>
      <c r="V62" s="143" t="str">
        <f t="shared" si="9"/>
        <v/>
      </c>
      <c r="W62" s="154"/>
      <c r="X62" s="137"/>
      <c r="Y62" s="154"/>
      <c r="Z62" s="144"/>
    </row>
    <row r="63" spans="1:26" ht="18.75">
      <c r="A63" s="140">
        <v>59</v>
      </c>
      <c r="B63" s="145"/>
      <c r="C63" s="145"/>
      <c r="D63" s="146"/>
      <c r="E63" s="147"/>
      <c r="F63" s="147"/>
      <c r="G63" s="148" t="str">
        <f t="shared" si="10"/>
        <v/>
      </c>
      <c r="H63" s="149" t="str">
        <f t="shared" si="0"/>
        <v/>
      </c>
      <c r="I63" s="150" t="str">
        <f t="shared" si="1"/>
        <v/>
      </c>
      <c r="J63" s="150" t="str">
        <f t="shared" si="2"/>
        <v/>
      </c>
      <c r="K63" s="151"/>
      <c r="L63" s="132" t="str">
        <f t="shared" si="3"/>
        <v/>
      </c>
      <c r="M63" s="151"/>
      <c r="N63" s="152" t="str">
        <f t="shared" si="4"/>
        <v/>
      </c>
      <c r="O63" s="151"/>
      <c r="P63" s="152" t="str">
        <f t="shared" si="5"/>
        <v/>
      </c>
      <c r="Q63" s="151"/>
      <c r="R63" s="152" t="str">
        <f t="shared" si="6"/>
        <v/>
      </c>
      <c r="S63" s="151"/>
      <c r="T63" s="152" t="str">
        <f t="shared" si="7"/>
        <v/>
      </c>
      <c r="U63" s="142" t="str">
        <f t="shared" si="8"/>
        <v/>
      </c>
      <c r="V63" s="143" t="str">
        <f t="shared" si="9"/>
        <v/>
      </c>
      <c r="W63" s="154"/>
      <c r="X63" s="137"/>
      <c r="Y63" s="154"/>
      <c r="Z63" s="144"/>
    </row>
    <row r="64" spans="1:26" ht="18.75">
      <c r="A64" s="140">
        <v>60</v>
      </c>
      <c r="B64" s="145"/>
      <c r="C64" s="145"/>
      <c r="D64" s="146"/>
      <c r="E64" s="147"/>
      <c r="F64" s="147"/>
      <c r="G64" s="148" t="str">
        <f t="shared" si="10"/>
        <v/>
      </c>
      <c r="H64" s="149" t="str">
        <f t="shared" si="0"/>
        <v/>
      </c>
      <c r="I64" s="150" t="str">
        <f t="shared" si="1"/>
        <v/>
      </c>
      <c r="J64" s="150" t="str">
        <f t="shared" si="2"/>
        <v/>
      </c>
      <c r="K64" s="151"/>
      <c r="L64" s="132" t="str">
        <f t="shared" si="3"/>
        <v/>
      </c>
      <c r="M64" s="151"/>
      <c r="N64" s="152" t="str">
        <f t="shared" si="4"/>
        <v/>
      </c>
      <c r="O64" s="151"/>
      <c r="P64" s="152" t="str">
        <f t="shared" si="5"/>
        <v/>
      </c>
      <c r="Q64" s="151"/>
      <c r="R64" s="152" t="str">
        <f t="shared" si="6"/>
        <v/>
      </c>
      <c r="S64" s="151"/>
      <c r="T64" s="152" t="str">
        <f t="shared" si="7"/>
        <v/>
      </c>
      <c r="U64" s="142" t="str">
        <f t="shared" si="8"/>
        <v/>
      </c>
      <c r="V64" s="143" t="str">
        <f t="shared" si="9"/>
        <v/>
      </c>
      <c r="W64" s="154"/>
      <c r="X64" s="137"/>
      <c r="Y64" s="154"/>
      <c r="Z64" s="144"/>
    </row>
    <row r="65" spans="1:26" ht="18.75">
      <c r="A65" s="128">
        <v>61</v>
      </c>
      <c r="B65" s="145"/>
      <c r="C65" s="145"/>
      <c r="D65" s="146"/>
      <c r="E65" s="147"/>
      <c r="F65" s="147"/>
      <c r="G65" s="148" t="str">
        <f t="shared" si="10"/>
        <v/>
      </c>
      <c r="H65" s="149" t="str">
        <f t="shared" si="0"/>
        <v/>
      </c>
      <c r="I65" s="150" t="str">
        <f t="shared" si="1"/>
        <v/>
      </c>
      <c r="J65" s="150" t="str">
        <f t="shared" si="2"/>
        <v/>
      </c>
      <c r="K65" s="151"/>
      <c r="L65" s="132" t="str">
        <f t="shared" si="3"/>
        <v/>
      </c>
      <c r="M65" s="151"/>
      <c r="N65" s="152" t="str">
        <f t="shared" si="4"/>
        <v/>
      </c>
      <c r="O65" s="151"/>
      <c r="P65" s="152" t="str">
        <f t="shared" si="5"/>
        <v/>
      </c>
      <c r="Q65" s="151"/>
      <c r="R65" s="152" t="str">
        <f t="shared" si="6"/>
        <v/>
      </c>
      <c r="S65" s="151"/>
      <c r="T65" s="152" t="str">
        <f t="shared" si="7"/>
        <v/>
      </c>
      <c r="U65" s="142" t="str">
        <f t="shared" si="8"/>
        <v/>
      </c>
      <c r="V65" s="143" t="str">
        <f t="shared" si="9"/>
        <v/>
      </c>
      <c r="W65" s="154"/>
      <c r="X65" s="137"/>
      <c r="Y65" s="154"/>
      <c r="Z65" s="144"/>
    </row>
    <row r="66" spans="1:26" ht="18.75">
      <c r="A66" s="140">
        <v>62</v>
      </c>
      <c r="B66" s="145"/>
      <c r="C66" s="145"/>
      <c r="D66" s="146"/>
      <c r="E66" s="147"/>
      <c r="F66" s="147"/>
      <c r="G66" s="148" t="str">
        <f t="shared" si="10"/>
        <v/>
      </c>
      <c r="H66" s="149" t="str">
        <f t="shared" si="0"/>
        <v/>
      </c>
      <c r="I66" s="150" t="str">
        <f t="shared" si="1"/>
        <v/>
      </c>
      <c r="J66" s="150" t="str">
        <f t="shared" si="2"/>
        <v/>
      </c>
      <c r="K66" s="151"/>
      <c r="L66" s="132" t="str">
        <f t="shared" si="3"/>
        <v/>
      </c>
      <c r="M66" s="151"/>
      <c r="N66" s="152" t="str">
        <f t="shared" si="4"/>
        <v/>
      </c>
      <c r="O66" s="151"/>
      <c r="P66" s="152" t="str">
        <f t="shared" si="5"/>
        <v/>
      </c>
      <c r="Q66" s="151"/>
      <c r="R66" s="152" t="str">
        <f t="shared" si="6"/>
        <v/>
      </c>
      <c r="S66" s="151"/>
      <c r="T66" s="152" t="str">
        <f t="shared" si="7"/>
        <v/>
      </c>
      <c r="U66" s="142" t="str">
        <f t="shared" si="8"/>
        <v/>
      </c>
      <c r="V66" s="143" t="str">
        <f t="shared" si="9"/>
        <v/>
      </c>
      <c r="W66" s="154"/>
      <c r="X66" s="137"/>
      <c r="Y66" s="154"/>
      <c r="Z66" s="144"/>
    </row>
    <row r="67" spans="1:26" ht="18.75">
      <c r="A67" s="140">
        <v>63</v>
      </c>
      <c r="B67" s="145"/>
      <c r="C67" s="145"/>
      <c r="D67" s="146"/>
      <c r="E67" s="147"/>
      <c r="F67" s="147"/>
      <c r="G67" s="148" t="str">
        <f t="shared" si="10"/>
        <v/>
      </c>
      <c r="H67" s="149" t="str">
        <f t="shared" si="0"/>
        <v/>
      </c>
      <c r="I67" s="150" t="str">
        <f t="shared" si="1"/>
        <v/>
      </c>
      <c r="J67" s="150" t="str">
        <f t="shared" si="2"/>
        <v/>
      </c>
      <c r="K67" s="151"/>
      <c r="L67" s="132" t="str">
        <f t="shared" si="3"/>
        <v/>
      </c>
      <c r="M67" s="151"/>
      <c r="N67" s="152" t="str">
        <f t="shared" si="4"/>
        <v/>
      </c>
      <c r="O67" s="151"/>
      <c r="P67" s="152" t="str">
        <f t="shared" si="5"/>
        <v/>
      </c>
      <c r="Q67" s="151"/>
      <c r="R67" s="152" t="str">
        <f t="shared" si="6"/>
        <v/>
      </c>
      <c r="S67" s="151"/>
      <c r="T67" s="152" t="str">
        <f t="shared" si="7"/>
        <v/>
      </c>
      <c r="U67" s="142" t="str">
        <f t="shared" si="8"/>
        <v/>
      </c>
      <c r="V67" s="143" t="str">
        <f t="shared" si="9"/>
        <v/>
      </c>
      <c r="W67" s="154"/>
      <c r="X67" s="137"/>
      <c r="Y67" s="154"/>
      <c r="Z67" s="144"/>
    </row>
    <row r="68" spans="1:26" ht="18.75">
      <c r="A68" s="128">
        <v>64</v>
      </c>
      <c r="B68" s="145"/>
      <c r="C68" s="145"/>
      <c r="D68" s="146"/>
      <c r="E68" s="147"/>
      <c r="F68" s="147"/>
      <c r="G68" s="148" t="str">
        <f t="shared" si="10"/>
        <v/>
      </c>
      <c r="H68" s="149" t="str">
        <f t="shared" si="0"/>
        <v/>
      </c>
      <c r="I68" s="150" t="str">
        <f t="shared" si="1"/>
        <v/>
      </c>
      <c r="J68" s="150" t="str">
        <f t="shared" si="2"/>
        <v/>
      </c>
      <c r="K68" s="151"/>
      <c r="L68" s="132" t="str">
        <f t="shared" si="3"/>
        <v/>
      </c>
      <c r="M68" s="151"/>
      <c r="N68" s="152" t="str">
        <f t="shared" si="4"/>
        <v/>
      </c>
      <c r="O68" s="151"/>
      <c r="P68" s="152" t="str">
        <f t="shared" si="5"/>
        <v/>
      </c>
      <c r="Q68" s="151"/>
      <c r="R68" s="152" t="str">
        <f t="shared" si="6"/>
        <v/>
      </c>
      <c r="S68" s="151"/>
      <c r="T68" s="152" t="str">
        <f t="shared" si="7"/>
        <v/>
      </c>
      <c r="U68" s="142" t="str">
        <f t="shared" si="8"/>
        <v/>
      </c>
      <c r="V68" s="143" t="str">
        <f t="shared" si="9"/>
        <v/>
      </c>
      <c r="W68" s="154"/>
      <c r="X68" s="137"/>
      <c r="Y68" s="154"/>
      <c r="Z68" s="144"/>
    </row>
    <row r="69" spans="1:26" ht="18.75">
      <c r="A69" s="140">
        <v>65</v>
      </c>
      <c r="B69" s="145"/>
      <c r="C69" s="145"/>
      <c r="D69" s="146"/>
      <c r="E69" s="147"/>
      <c r="F69" s="147"/>
      <c r="G69" s="148" t="str">
        <f t="shared" si="10"/>
        <v/>
      </c>
      <c r="H69" s="149" t="str">
        <f t="shared" ref="H69:H104" si="11">IF(OR(I69="",J69=""),"",IF(OR(CONCATENATE(I69,J69)="34",CONCATENATE(I69,J69)="43",CONCATENATE(I69,J69)="44"),"4-Alto",IF(OR(CONCATENATE(I69,J69)="24",CONCATENATE(I69,J69)="33",CONCATENATE(I69,J69)="42"),"3-Médio",IF(OR(CONCATENATE(I69,J69)="14",CONCATENATE(I69,J69)="23",CONCATENATE(I69,J69)="32",CONCATENATE(I69,J69)="41"),"2-Baixo",IF(OR(CONCATENATE(I69,J69)="11",CONCATENATE(I69,J69)="12",CONCATENATE(I69,J69)="13",CONCATENATE(I69,J69)="21",CONCATENATE(I69,J69)="22",CONCATENATE(I69,J69)="31"),"1-Muito baixo","")))))</f>
        <v/>
      </c>
      <c r="I69" s="150" t="str">
        <f t="shared" ref="I69:I104" si="12">IF(E69="Muito baixa",1,IF(E69="Baixa",2,IF(E69="Média",3,IF(E69="Alta",4,""))))</f>
        <v/>
      </c>
      <c r="J69" s="150" t="str">
        <f t="shared" ref="J69:J104" si="13">IF(F69="Muito baixo",1,IF(F69="Baixo",2,IF(F69="Médio",3,IF(F69="Alto",4,""))))</f>
        <v/>
      </c>
      <c r="K69" s="151"/>
      <c r="L69" s="132" t="str">
        <f t="shared" ref="L69:L104" si="14">IF(K69="","",IF(K69="Muito baixa",1,IF(K69="Baixa",2,IF(K69="Média",3,IF(K69="Alta",4,"")))))</f>
        <v/>
      </c>
      <c r="M69" s="151"/>
      <c r="N69" s="152" t="str">
        <f t="shared" ref="N69:N104" si="15">IF(M69="","",IF(M69="Muito baixo",1,IF(M69="baixo",2,IF(M69="médio",3,IF(M69="alto",4,"")))))</f>
        <v/>
      </c>
      <c r="O69" s="151"/>
      <c r="P69" s="152" t="str">
        <f t="shared" ref="P69:P104" si="16">IF(O69="","",IF(O69="Muito baixo",1,IF(O69="baixo",2,IF(O69="médio",3,IF(O69="alto",4,"")))))</f>
        <v/>
      </c>
      <c r="Q69" s="151"/>
      <c r="R69" s="152" t="str">
        <f t="shared" ref="R69:R104" si="17">IF(Q69="","",IF(Q69="Muito baixo",1,IF(Q69="baixo",2,IF(Q69="médio",3,IF(Q69="alto",4,"")))))</f>
        <v/>
      </c>
      <c r="S69" s="151"/>
      <c r="T69" s="152" t="str">
        <f t="shared" ref="T69:T104" si="18">IF(S69="","",IF(S69="Muito baixo",1,IF(S69="baixo",2,IF(S69="médio",3,IF(S69="alto",4,"")))))</f>
        <v/>
      </c>
      <c r="U69" s="142" t="str">
        <f t="shared" ref="U69:U104" si="19">IFERROR(AVERAGE(N69,P69,R69,T69),"")</f>
        <v/>
      </c>
      <c r="V69" s="143" t="str">
        <f t="shared" ref="V69:V104" si="20">IF(OR(L69="",U69=""),"",L69*U69)</f>
        <v/>
      </c>
      <c r="W69" s="154"/>
      <c r="X69" s="137"/>
      <c r="Y69" s="154"/>
      <c r="Z69" s="144"/>
    </row>
    <row r="70" spans="1:26" ht="18.75">
      <c r="A70" s="140">
        <v>66</v>
      </c>
      <c r="B70" s="145"/>
      <c r="C70" s="145"/>
      <c r="D70" s="146"/>
      <c r="E70" s="147"/>
      <c r="F70" s="147"/>
      <c r="G70" s="148" t="str">
        <f t="shared" ref="G70:G104" si="21">H70</f>
        <v/>
      </c>
      <c r="H70" s="149" t="str">
        <f t="shared" si="11"/>
        <v/>
      </c>
      <c r="I70" s="150" t="str">
        <f t="shared" si="12"/>
        <v/>
      </c>
      <c r="J70" s="150" t="str">
        <f t="shared" si="13"/>
        <v/>
      </c>
      <c r="K70" s="151"/>
      <c r="L70" s="132" t="str">
        <f t="shared" si="14"/>
        <v/>
      </c>
      <c r="M70" s="151"/>
      <c r="N70" s="152" t="str">
        <f t="shared" si="15"/>
        <v/>
      </c>
      <c r="O70" s="151"/>
      <c r="P70" s="152" t="str">
        <f t="shared" si="16"/>
        <v/>
      </c>
      <c r="Q70" s="151"/>
      <c r="R70" s="152" t="str">
        <f t="shared" si="17"/>
        <v/>
      </c>
      <c r="S70" s="151"/>
      <c r="T70" s="152" t="str">
        <f t="shared" si="18"/>
        <v/>
      </c>
      <c r="U70" s="142" t="str">
        <f t="shared" si="19"/>
        <v/>
      </c>
      <c r="V70" s="143" t="str">
        <f t="shared" si="20"/>
        <v/>
      </c>
      <c r="W70" s="154"/>
      <c r="X70" s="137"/>
      <c r="Y70" s="154"/>
      <c r="Z70" s="144"/>
    </row>
    <row r="71" spans="1:26" ht="18.75">
      <c r="A71" s="128">
        <v>67</v>
      </c>
      <c r="B71" s="145"/>
      <c r="C71" s="145"/>
      <c r="D71" s="146"/>
      <c r="E71" s="147"/>
      <c r="F71" s="147"/>
      <c r="G71" s="148" t="str">
        <f t="shared" si="21"/>
        <v/>
      </c>
      <c r="H71" s="149" t="str">
        <f t="shared" si="11"/>
        <v/>
      </c>
      <c r="I71" s="150" t="str">
        <f t="shared" si="12"/>
        <v/>
      </c>
      <c r="J71" s="150" t="str">
        <f t="shared" si="13"/>
        <v/>
      </c>
      <c r="K71" s="151"/>
      <c r="L71" s="132" t="str">
        <f t="shared" si="14"/>
        <v/>
      </c>
      <c r="M71" s="151"/>
      <c r="N71" s="152" t="str">
        <f t="shared" si="15"/>
        <v/>
      </c>
      <c r="O71" s="151"/>
      <c r="P71" s="152" t="str">
        <f t="shared" si="16"/>
        <v/>
      </c>
      <c r="Q71" s="151"/>
      <c r="R71" s="152" t="str">
        <f t="shared" si="17"/>
        <v/>
      </c>
      <c r="S71" s="151"/>
      <c r="T71" s="152" t="str">
        <f t="shared" si="18"/>
        <v/>
      </c>
      <c r="U71" s="142" t="str">
        <f t="shared" si="19"/>
        <v/>
      </c>
      <c r="V71" s="143" t="str">
        <f t="shared" si="20"/>
        <v/>
      </c>
      <c r="W71" s="154"/>
      <c r="X71" s="137"/>
      <c r="Y71" s="154"/>
      <c r="Z71" s="144"/>
    </row>
    <row r="72" spans="1:26" ht="18.75">
      <c r="A72" s="140">
        <v>68</v>
      </c>
      <c r="B72" s="145"/>
      <c r="C72" s="145"/>
      <c r="D72" s="146"/>
      <c r="E72" s="147"/>
      <c r="F72" s="147"/>
      <c r="G72" s="148" t="str">
        <f t="shared" si="21"/>
        <v/>
      </c>
      <c r="H72" s="149" t="str">
        <f t="shared" si="11"/>
        <v/>
      </c>
      <c r="I72" s="150" t="str">
        <f t="shared" si="12"/>
        <v/>
      </c>
      <c r="J72" s="150" t="str">
        <f t="shared" si="13"/>
        <v/>
      </c>
      <c r="K72" s="151"/>
      <c r="L72" s="132" t="str">
        <f t="shared" si="14"/>
        <v/>
      </c>
      <c r="M72" s="151"/>
      <c r="N72" s="152" t="str">
        <f t="shared" si="15"/>
        <v/>
      </c>
      <c r="O72" s="151"/>
      <c r="P72" s="152" t="str">
        <f t="shared" si="16"/>
        <v/>
      </c>
      <c r="Q72" s="151"/>
      <c r="R72" s="152" t="str">
        <f t="shared" si="17"/>
        <v/>
      </c>
      <c r="S72" s="151"/>
      <c r="T72" s="152" t="str">
        <f t="shared" si="18"/>
        <v/>
      </c>
      <c r="U72" s="142" t="str">
        <f t="shared" si="19"/>
        <v/>
      </c>
      <c r="V72" s="143" t="str">
        <f t="shared" si="20"/>
        <v/>
      </c>
      <c r="W72" s="154"/>
      <c r="X72" s="137"/>
      <c r="Y72" s="154"/>
      <c r="Z72" s="144"/>
    </row>
    <row r="73" spans="1:26" ht="18.75">
      <c r="A73" s="140">
        <v>69</v>
      </c>
      <c r="B73" s="145"/>
      <c r="C73" s="145"/>
      <c r="D73" s="146"/>
      <c r="E73" s="147"/>
      <c r="F73" s="147"/>
      <c r="G73" s="148" t="str">
        <f t="shared" si="21"/>
        <v/>
      </c>
      <c r="H73" s="149" t="str">
        <f t="shared" si="11"/>
        <v/>
      </c>
      <c r="I73" s="150" t="str">
        <f t="shared" si="12"/>
        <v/>
      </c>
      <c r="J73" s="150" t="str">
        <f t="shared" si="13"/>
        <v/>
      </c>
      <c r="K73" s="151"/>
      <c r="L73" s="132" t="str">
        <f t="shared" si="14"/>
        <v/>
      </c>
      <c r="M73" s="151"/>
      <c r="N73" s="152" t="str">
        <f t="shared" si="15"/>
        <v/>
      </c>
      <c r="O73" s="151"/>
      <c r="P73" s="152" t="str">
        <f t="shared" si="16"/>
        <v/>
      </c>
      <c r="Q73" s="151"/>
      <c r="R73" s="152" t="str">
        <f t="shared" si="17"/>
        <v/>
      </c>
      <c r="S73" s="151"/>
      <c r="T73" s="152" t="str">
        <f t="shared" si="18"/>
        <v/>
      </c>
      <c r="U73" s="142" t="str">
        <f t="shared" si="19"/>
        <v/>
      </c>
      <c r="V73" s="143" t="str">
        <f t="shared" si="20"/>
        <v/>
      </c>
      <c r="W73" s="154"/>
      <c r="X73" s="137"/>
      <c r="Y73" s="154"/>
      <c r="Z73" s="144"/>
    </row>
    <row r="74" spans="1:26" ht="18.75">
      <c r="A74" s="128">
        <v>70</v>
      </c>
      <c r="B74" s="145"/>
      <c r="C74" s="145"/>
      <c r="D74" s="146"/>
      <c r="E74" s="147"/>
      <c r="F74" s="147"/>
      <c r="G74" s="148" t="str">
        <f t="shared" si="21"/>
        <v/>
      </c>
      <c r="H74" s="149" t="str">
        <f t="shared" si="11"/>
        <v/>
      </c>
      <c r="I74" s="150" t="str">
        <f t="shared" si="12"/>
        <v/>
      </c>
      <c r="J74" s="150" t="str">
        <f t="shared" si="13"/>
        <v/>
      </c>
      <c r="K74" s="151"/>
      <c r="L74" s="132" t="str">
        <f t="shared" si="14"/>
        <v/>
      </c>
      <c r="M74" s="151"/>
      <c r="N74" s="152" t="str">
        <f t="shared" si="15"/>
        <v/>
      </c>
      <c r="O74" s="151"/>
      <c r="P74" s="152" t="str">
        <f t="shared" si="16"/>
        <v/>
      </c>
      <c r="Q74" s="151"/>
      <c r="R74" s="152" t="str">
        <f t="shared" si="17"/>
        <v/>
      </c>
      <c r="S74" s="151"/>
      <c r="T74" s="152" t="str">
        <f t="shared" si="18"/>
        <v/>
      </c>
      <c r="U74" s="142" t="str">
        <f t="shared" si="19"/>
        <v/>
      </c>
      <c r="V74" s="143" t="str">
        <f t="shared" si="20"/>
        <v/>
      </c>
      <c r="W74" s="154"/>
      <c r="X74" s="137"/>
      <c r="Y74" s="154"/>
      <c r="Z74" s="144"/>
    </row>
    <row r="75" spans="1:26" ht="18.75">
      <c r="A75" s="140">
        <v>71</v>
      </c>
      <c r="B75" s="145"/>
      <c r="C75" s="145"/>
      <c r="D75" s="146"/>
      <c r="E75" s="147"/>
      <c r="F75" s="147"/>
      <c r="G75" s="148" t="str">
        <f t="shared" si="21"/>
        <v/>
      </c>
      <c r="H75" s="149" t="str">
        <f t="shared" si="11"/>
        <v/>
      </c>
      <c r="I75" s="150" t="str">
        <f t="shared" si="12"/>
        <v/>
      </c>
      <c r="J75" s="150" t="str">
        <f t="shared" si="13"/>
        <v/>
      </c>
      <c r="K75" s="151"/>
      <c r="L75" s="132" t="str">
        <f t="shared" si="14"/>
        <v/>
      </c>
      <c r="M75" s="151"/>
      <c r="N75" s="152" t="str">
        <f t="shared" si="15"/>
        <v/>
      </c>
      <c r="O75" s="151"/>
      <c r="P75" s="152" t="str">
        <f t="shared" si="16"/>
        <v/>
      </c>
      <c r="Q75" s="151"/>
      <c r="R75" s="152" t="str">
        <f t="shared" si="17"/>
        <v/>
      </c>
      <c r="S75" s="151"/>
      <c r="T75" s="152" t="str">
        <f t="shared" si="18"/>
        <v/>
      </c>
      <c r="U75" s="142" t="str">
        <f t="shared" si="19"/>
        <v/>
      </c>
      <c r="V75" s="143" t="str">
        <f t="shared" si="20"/>
        <v/>
      </c>
      <c r="W75" s="154"/>
      <c r="X75" s="137"/>
      <c r="Y75" s="154"/>
      <c r="Z75" s="144"/>
    </row>
    <row r="76" spans="1:26" ht="18.75">
      <c r="A76" s="140">
        <v>72</v>
      </c>
      <c r="B76" s="145"/>
      <c r="C76" s="145"/>
      <c r="D76" s="146"/>
      <c r="E76" s="147"/>
      <c r="F76" s="147"/>
      <c r="G76" s="148" t="str">
        <f t="shared" si="21"/>
        <v/>
      </c>
      <c r="H76" s="149" t="str">
        <f t="shared" si="11"/>
        <v/>
      </c>
      <c r="I76" s="150" t="str">
        <f t="shared" si="12"/>
        <v/>
      </c>
      <c r="J76" s="150" t="str">
        <f t="shared" si="13"/>
        <v/>
      </c>
      <c r="K76" s="151"/>
      <c r="L76" s="132" t="str">
        <f t="shared" si="14"/>
        <v/>
      </c>
      <c r="M76" s="151"/>
      <c r="N76" s="152" t="str">
        <f t="shared" si="15"/>
        <v/>
      </c>
      <c r="O76" s="151"/>
      <c r="P76" s="152" t="str">
        <f t="shared" si="16"/>
        <v/>
      </c>
      <c r="Q76" s="151"/>
      <c r="R76" s="152" t="str">
        <f t="shared" si="17"/>
        <v/>
      </c>
      <c r="S76" s="151"/>
      <c r="T76" s="152" t="str">
        <f t="shared" si="18"/>
        <v/>
      </c>
      <c r="U76" s="142" t="str">
        <f t="shared" si="19"/>
        <v/>
      </c>
      <c r="V76" s="143" t="str">
        <f t="shared" si="20"/>
        <v/>
      </c>
      <c r="W76" s="154"/>
      <c r="X76" s="137"/>
      <c r="Y76" s="154"/>
      <c r="Z76" s="144"/>
    </row>
    <row r="77" spans="1:26" ht="18.75">
      <c r="A77" s="128">
        <v>73</v>
      </c>
      <c r="B77" s="145"/>
      <c r="C77" s="145"/>
      <c r="D77" s="146"/>
      <c r="E77" s="147"/>
      <c r="F77" s="147"/>
      <c r="G77" s="148" t="str">
        <f t="shared" si="21"/>
        <v/>
      </c>
      <c r="H77" s="149" t="str">
        <f t="shared" si="11"/>
        <v/>
      </c>
      <c r="I77" s="150" t="str">
        <f t="shared" si="12"/>
        <v/>
      </c>
      <c r="J77" s="150" t="str">
        <f t="shared" si="13"/>
        <v/>
      </c>
      <c r="K77" s="151"/>
      <c r="L77" s="132" t="str">
        <f t="shared" si="14"/>
        <v/>
      </c>
      <c r="M77" s="151"/>
      <c r="N77" s="152" t="str">
        <f t="shared" si="15"/>
        <v/>
      </c>
      <c r="O77" s="151"/>
      <c r="P77" s="152" t="str">
        <f t="shared" si="16"/>
        <v/>
      </c>
      <c r="Q77" s="151"/>
      <c r="R77" s="152" t="str">
        <f t="shared" si="17"/>
        <v/>
      </c>
      <c r="S77" s="151"/>
      <c r="T77" s="152" t="str">
        <f t="shared" si="18"/>
        <v/>
      </c>
      <c r="U77" s="142" t="str">
        <f t="shared" si="19"/>
        <v/>
      </c>
      <c r="V77" s="143" t="str">
        <f t="shared" si="20"/>
        <v/>
      </c>
      <c r="W77" s="154"/>
      <c r="X77" s="137"/>
      <c r="Y77" s="154"/>
      <c r="Z77" s="144"/>
    </row>
    <row r="78" spans="1:26" ht="18.75">
      <c r="A78" s="140">
        <v>74</v>
      </c>
      <c r="B78" s="145"/>
      <c r="C78" s="145"/>
      <c r="D78" s="146"/>
      <c r="E78" s="147"/>
      <c r="F78" s="147"/>
      <c r="G78" s="148" t="str">
        <f t="shared" si="21"/>
        <v/>
      </c>
      <c r="H78" s="149" t="str">
        <f t="shared" si="11"/>
        <v/>
      </c>
      <c r="I78" s="150" t="str">
        <f t="shared" si="12"/>
        <v/>
      </c>
      <c r="J78" s="150" t="str">
        <f t="shared" si="13"/>
        <v/>
      </c>
      <c r="K78" s="151"/>
      <c r="L78" s="132" t="str">
        <f t="shared" si="14"/>
        <v/>
      </c>
      <c r="M78" s="151"/>
      <c r="N78" s="152" t="str">
        <f t="shared" si="15"/>
        <v/>
      </c>
      <c r="O78" s="151"/>
      <c r="P78" s="152" t="str">
        <f t="shared" si="16"/>
        <v/>
      </c>
      <c r="Q78" s="151"/>
      <c r="R78" s="152" t="str">
        <f t="shared" si="17"/>
        <v/>
      </c>
      <c r="S78" s="151"/>
      <c r="T78" s="152" t="str">
        <f t="shared" si="18"/>
        <v/>
      </c>
      <c r="U78" s="142" t="str">
        <f t="shared" si="19"/>
        <v/>
      </c>
      <c r="V78" s="143" t="str">
        <f t="shared" si="20"/>
        <v/>
      </c>
      <c r="W78" s="154"/>
      <c r="X78" s="137"/>
      <c r="Y78" s="154"/>
      <c r="Z78" s="144"/>
    </row>
    <row r="79" spans="1:26" ht="18.75">
      <c r="A79" s="140">
        <v>75</v>
      </c>
      <c r="B79" s="145"/>
      <c r="C79" s="145"/>
      <c r="D79" s="146"/>
      <c r="E79" s="147"/>
      <c r="F79" s="147"/>
      <c r="G79" s="148" t="str">
        <f t="shared" si="21"/>
        <v/>
      </c>
      <c r="H79" s="149" t="str">
        <f t="shared" si="11"/>
        <v/>
      </c>
      <c r="I79" s="150" t="str">
        <f t="shared" si="12"/>
        <v/>
      </c>
      <c r="J79" s="150" t="str">
        <f t="shared" si="13"/>
        <v/>
      </c>
      <c r="K79" s="151"/>
      <c r="L79" s="132" t="str">
        <f t="shared" si="14"/>
        <v/>
      </c>
      <c r="M79" s="151"/>
      <c r="N79" s="152" t="str">
        <f t="shared" si="15"/>
        <v/>
      </c>
      <c r="O79" s="151"/>
      <c r="P79" s="152" t="str">
        <f t="shared" si="16"/>
        <v/>
      </c>
      <c r="Q79" s="151"/>
      <c r="R79" s="152" t="str">
        <f t="shared" si="17"/>
        <v/>
      </c>
      <c r="S79" s="151"/>
      <c r="T79" s="152" t="str">
        <f t="shared" si="18"/>
        <v/>
      </c>
      <c r="U79" s="142" t="str">
        <f t="shared" si="19"/>
        <v/>
      </c>
      <c r="V79" s="143" t="str">
        <f t="shared" si="20"/>
        <v/>
      </c>
      <c r="W79" s="154"/>
      <c r="X79" s="137"/>
      <c r="Y79" s="154"/>
      <c r="Z79" s="144"/>
    </row>
    <row r="80" spans="1:26" ht="18.75">
      <c r="A80" s="128">
        <v>76</v>
      </c>
      <c r="B80" s="145"/>
      <c r="C80" s="145"/>
      <c r="D80" s="146"/>
      <c r="E80" s="147"/>
      <c r="F80" s="147"/>
      <c r="G80" s="148" t="str">
        <f t="shared" si="21"/>
        <v/>
      </c>
      <c r="H80" s="149" t="str">
        <f t="shared" si="11"/>
        <v/>
      </c>
      <c r="I80" s="150" t="str">
        <f t="shared" si="12"/>
        <v/>
      </c>
      <c r="J80" s="150" t="str">
        <f t="shared" si="13"/>
        <v/>
      </c>
      <c r="K80" s="151"/>
      <c r="L80" s="132" t="str">
        <f t="shared" si="14"/>
        <v/>
      </c>
      <c r="M80" s="151"/>
      <c r="N80" s="152" t="str">
        <f t="shared" si="15"/>
        <v/>
      </c>
      <c r="O80" s="151"/>
      <c r="P80" s="152" t="str">
        <f t="shared" si="16"/>
        <v/>
      </c>
      <c r="Q80" s="151"/>
      <c r="R80" s="152" t="str">
        <f t="shared" si="17"/>
        <v/>
      </c>
      <c r="S80" s="151"/>
      <c r="T80" s="152" t="str">
        <f t="shared" si="18"/>
        <v/>
      </c>
      <c r="U80" s="142" t="str">
        <f t="shared" si="19"/>
        <v/>
      </c>
      <c r="V80" s="143" t="str">
        <f t="shared" si="20"/>
        <v/>
      </c>
      <c r="W80" s="154"/>
      <c r="X80" s="137"/>
      <c r="Y80" s="154"/>
      <c r="Z80" s="144"/>
    </row>
    <row r="81" spans="1:26" ht="18.75">
      <c r="A81" s="140">
        <v>77</v>
      </c>
      <c r="B81" s="145"/>
      <c r="C81" s="145"/>
      <c r="D81" s="146"/>
      <c r="E81" s="147"/>
      <c r="F81" s="147"/>
      <c r="G81" s="148" t="str">
        <f t="shared" si="21"/>
        <v/>
      </c>
      <c r="H81" s="149" t="str">
        <f t="shared" si="11"/>
        <v/>
      </c>
      <c r="I81" s="150" t="str">
        <f t="shared" si="12"/>
        <v/>
      </c>
      <c r="J81" s="150" t="str">
        <f t="shared" si="13"/>
        <v/>
      </c>
      <c r="K81" s="151"/>
      <c r="L81" s="132" t="str">
        <f t="shared" si="14"/>
        <v/>
      </c>
      <c r="M81" s="151"/>
      <c r="N81" s="152" t="str">
        <f t="shared" si="15"/>
        <v/>
      </c>
      <c r="O81" s="151"/>
      <c r="P81" s="152" t="str">
        <f t="shared" si="16"/>
        <v/>
      </c>
      <c r="Q81" s="151"/>
      <c r="R81" s="152" t="str">
        <f t="shared" si="17"/>
        <v/>
      </c>
      <c r="S81" s="151"/>
      <c r="T81" s="152" t="str">
        <f t="shared" si="18"/>
        <v/>
      </c>
      <c r="U81" s="142" t="str">
        <f t="shared" si="19"/>
        <v/>
      </c>
      <c r="V81" s="143" t="str">
        <f t="shared" si="20"/>
        <v/>
      </c>
      <c r="W81" s="154"/>
      <c r="X81" s="137"/>
      <c r="Y81" s="154"/>
      <c r="Z81" s="144"/>
    </row>
    <row r="82" spans="1:26" ht="18.75">
      <c r="A82" s="140">
        <v>78</v>
      </c>
      <c r="B82" s="145"/>
      <c r="C82" s="145"/>
      <c r="D82" s="146"/>
      <c r="E82" s="147"/>
      <c r="F82" s="147"/>
      <c r="G82" s="148" t="str">
        <f t="shared" si="21"/>
        <v/>
      </c>
      <c r="H82" s="149" t="str">
        <f t="shared" si="11"/>
        <v/>
      </c>
      <c r="I82" s="150" t="str">
        <f t="shared" si="12"/>
        <v/>
      </c>
      <c r="J82" s="150" t="str">
        <f t="shared" si="13"/>
        <v/>
      </c>
      <c r="K82" s="151"/>
      <c r="L82" s="132" t="str">
        <f t="shared" si="14"/>
        <v/>
      </c>
      <c r="M82" s="151"/>
      <c r="N82" s="152" t="str">
        <f t="shared" si="15"/>
        <v/>
      </c>
      <c r="O82" s="151"/>
      <c r="P82" s="152" t="str">
        <f t="shared" si="16"/>
        <v/>
      </c>
      <c r="Q82" s="151"/>
      <c r="R82" s="152" t="str">
        <f t="shared" si="17"/>
        <v/>
      </c>
      <c r="S82" s="151"/>
      <c r="T82" s="152" t="str">
        <f t="shared" si="18"/>
        <v/>
      </c>
      <c r="U82" s="142" t="str">
        <f t="shared" si="19"/>
        <v/>
      </c>
      <c r="V82" s="143" t="str">
        <f t="shared" si="20"/>
        <v/>
      </c>
      <c r="W82" s="154"/>
      <c r="X82" s="137"/>
      <c r="Y82" s="154"/>
      <c r="Z82" s="144"/>
    </row>
    <row r="83" spans="1:26" ht="18.75">
      <c r="A83" s="128">
        <v>79</v>
      </c>
      <c r="B83" s="145"/>
      <c r="C83" s="145"/>
      <c r="D83" s="146"/>
      <c r="E83" s="147"/>
      <c r="F83" s="147"/>
      <c r="G83" s="148" t="str">
        <f t="shared" si="21"/>
        <v/>
      </c>
      <c r="H83" s="149" t="str">
        <f t="shared" si="11"/>
        <v/>
      </c>
      <c r="I83" s="150" t="str">
        <f t="shared" si="12"/>
        <v/>
      </c>
      <c r="J83" s="150" t="str">
        <f t="shared" si="13"/>
        <v/>
      </c>
      <c r="K83" s="151"/>
      <c r="L83" s="132" t="str">
        <f t="shared" si="14"/>
        <v/>
      </c>
      <c r="M83" s="151"/>
      <c r="N83" s="152" t="str">
        <f t="shared" si="15"/>
        <v/>
      </c>
      <c r="O83" s="151"/>
      <c r="P83" s="152" t="str">
        <f t="shared" si="16"/>
        <v/>
      </c>
      <c r="Q83" s="151"/>
      <c r="R83" s="152" t="str">
        <f t="shared" si="17"/>
        <v/>
      </c>
      <c r="S83" s="151"/>
      <c r="T83" s="152" t="str">
        <f t="shared" si="18"/>
        <v/>
      </c>
      <c r="U83" s="142" t="str">
        <f t="shared" si="19"/>
        <v/>
      </c>
      <c r="V83" s="143" t="str">
        <f t="shared" si="20"/>
        <v/>
      </c>
      <c r="W83" s="154"/>
      <c r="X83" s="137"/>
      <c r="Y83" s="154"/>
      <c r="Z83" s="144"/>
    </row>
    <row r="84" spans="1:26" ht="18.75">
      <c r="A84" s="140">
        <v>80</v>
      </c>
      <c r="B84" s="145"/>
      <c r="C84" s="145"/>
      <c r="D84" s="146"/>
      <c r="E84" s="147"/>
      <c r="F84" s="147"/>
      <c r="G84" s="148" t="str">
        <f t="shared" si="21"/>
        <v/>
      </c>
      <c r="H84" s="149" t="str">
        <f t="shared" si="11"/>
        <v/>
      </c>
      <c r="I84" s="150" t="str">
        <f t="shared" si="12"/>
        <v/>
      </c>
      <c r="J84" s="150" t="str">
        <f t="shared" si="13"/>
        <v/>
      </c>
      <c r="K84" s="151"/>
      <c r="L84" s="132" t="str">
        <f t="shared" si="14"/>
        <v/>
      </c>
      <c r="M84" s="151"/>
      <c r="N84" s="152" t="str">
        <f t="shared" si="15"/>
        <v/>
      </c>
      <c r="O84" s="151"/>
      <c r="P84" s="152" t="str">
        <f t="shared" si="16"/>
        <v/>
      </c>
      <c r="Q84" s="151"/>
      <c r="R84" s="152" t="str">
        <f t="shared" si="17"/>
        <v/>
      </c>
      <c r="S84" s="151"/>
      <c r="T84" s="152" t="str">
        <f t="shared" si="18"/>
        <v/>
      </c>
      <c r="U84" s="142" t="str">
        <f t="shared" si="19"/>
        <v/>
      </c>
      <c r="V84" s="143" t="str">
        <f t="shared" si="20"/>
        <v/>
      </c>
      <c r="W84" s="154"/>
      <c r="X84" s="137"/>
      <c r="Y84" s="154"/>
      <c r="Z84" s="144"/>
    </row>
    <row r="85" spans="1:26" ht="18.75">
      <c r="A85" s="140">
        <v>81</v>
      </c>
      <c r="B85" s="145"/>
      <c r="C85" s="145"/>
      <c r="D85" s="146"/>
      <c r="E85" s="147"/>
      <c r="F85" s="147"/>
      <c r="G85" s="148" t="str">
        <f t="shared" si="21"/>
        <v/>
      </c>
      <c r="H85" s="149" t="str">
        <f t="shared" si="11"/>
        <v/>
      </c>
      <c r="I85" s="150" t="str">
        <f t="shared" si="12"/>
        <v/>
      </c>
      <c r="J85" s="150" t="str">
        <f t="shared" si="13"/>
        <v/>
      </c>
      <c r="K85" s="151"/>
      <c r="L85" s="132" t="str">
        <f t="shared" si="14"/>
        <v/>
      </c>
      <c r="M85" s="151"/>
      <c r="N85" s="152" t="str">
        <f t="shared" si="15"/>
        <v/>
      </c>
      <c r="O85" s="151"/>
      <c r="P85" s="152" t="str">
        <f t="shared" si="16"/>
        <v/>
      </c>
      <c r="Q85" s="151"/>
      <c r="R85" s="152" t="str">
        <f t="shared" si="17"/>
        <v/>
      </c>
      <c r="S85" s="151"/>
      <c r="T85" s="152" t="str">
        <f t="shared" si="18"/>
        <v/>
      </c>
      <c r="U85" s="142" t="str">
        <f t="shared" si="19"/>
        <v/>
      </c>
      <c r="V85" s="143" t="str">
        <f t="shared" si="20"/>
        <v/>
      </c>
      <c r="W85" s="154"/>
      <c r="X85" s="137"/>
      <c r="Y85" s="154"/>
      <c r="Z85" s="144"/>
    </row>
    <row r="86" spans="1:26" ht="18.75">
      <c r="A86" s="128">
        <v>82</v>
      </c>
      <c r="B86" s="145"/>
      <c r="C86" s="145"/>
      <c r="D86" s="146"/>
      <c r="E86" s="147"/>
      <c r="F86" s="147"/>
      <c r="G86" s="148" t="str">
        <f t="shared" si="21"/>
        <v/>
      </c>
      <c r="H86" s="149" t="str">
        <f t="shared" si="11"/>
        <v/>
      </c>
      <c r="I86" s="150" t="str">
        <f t="shared" si="12"/>
        <v/>
      </c>
      <c r="J86" s="150" t="str">
        <f t="shared" si="13"/>
        <v/>
      </c>
      <c r="K86" s="151"/>
      <c r="L86" s="132" t="str">
        <f t="shared" si="14"/>
        <v/>
      </c>
      <c r="M86" s="151"/>
      <c r="N86" s="152" t="str">
        <f t="shared" si="15"/>
        <v/>
      </c>
      <c r="O86" s="151"/>
      <c r="P86" s="152" t="str">
        <f t="shared" si="16"/>
        <v/>
      </c>
      <c r="Q86" s="151"/>
      <c r="R86" s="152" t="str">
        <f t="shared" si="17"/>
        <v/>
      </c>
      <c r="S86" s="151"/>
      <c r="T86" s="152" t="str">
        <f t="shared" si="18"/>
        <v/>
      </c>
      <c r="U86" s="142" t="str">
        <f t="shared" si="19"/>
        <v/>
      </c>
      <c r="V86" s="143" t="str">
        <f t="shared" si="20"/>
        <v/>
      </c>
      <c r="W86" s="154"/>
      <c r="X86" s="137"/>
      <c r="Y86" s="154"/>
      <c r="Z86" s="144"/>
    </row>
    <row r="87" spans="1:26" ht="18.75">
      <c r="A87" s="140">
        <v>83</v>
      </c>
      <c r="B87" s="145"/>
      <c r="C87" s="145"/>
      <c r="D87" s="146"/>
      <c r="E87" s="147"/>
      <c r="F87" s="147"/>
      <c r="G87" s="148" t="str">
        <f t="shared" si="21"/>
        <v/>
      </c>
      <c r="H87" s="149" t="str">
        <f t="shared" si="11"/>
        <v/>
      </c>
      <c r="I87" s="150" t="str">
        <f t="shared" si="12"/>
        <v/>
      </c>
      <c r="J87" s="150" t="str">
        <f t="shared" si="13"/>
        <v/>
      </c>
      <c r="K87" s="151"/>
      <c r="L87" s="132" t="str">
        <f t="shared" si="14"/>
        <v/>
      </c>
      <c r="M87" s="151"/>
      <c r="N87" s="152" t="str">
        <f t="shared" si="15"/>
        <v/>
      </c>
      <c r="O87" s="151"/>
      <c r="P87" s="152" t="str">
        <f t="shared" si="16"/>
        <v/>
      </c>
      <c r="Q87" s="151"/>
      <c r="R87" s="152" t="str">
        <f t="shared" si="17"/>
        <v/>
      </c>
      <c r="S87" s="151"/>
      <c r="T87" s="152" t="str">
        <f t="shared" si="18"/>
        <v/>
      </c>
      <c r="U87" s="142" t="str">
        <f t="shared" si="19"/>
        <v/>
      </c>
      <c r="V87" s="143" t="str">
        <f t="shared" si="20"/>
        <v/>
      </c>
      <c r="W87" s="154"/>
      <c r="X87" s="137"/>
      <c r="Y87" s="154"/>
      <c r="Z87" s="144"/>
    </row>
    <row r="88" spans="1:26" ht="18.75">
      <c r="A88" s="140">
        <v>84</v>
      </c>
      <c r="B88" s="145"/>
      <c r="C88" s="145"/>
      <c r="D88" s="146"/>
      <c r="E88" s="147"/>
      <c r="F88" s="147"/>
      <c r="G88" s="148" t="str">
        <f t="shared" si="21"/>
        <v/>
      </c>
      <c r="H88" s="149" t="str">
        <f t="shared" si="11"/>
        <v/>
      </c>
      <c r="I88" s="150" t="str">
        <f t="shared" si="12"/>
        <v/>
      </c>
      <c r="J88" s="150" t="str">
        <f t="shared" si="13"/>
        <v/>
      </c>
      <c r="K88" s="151"/>
      <c r="L88" s="132" t="str">
        <f t="shared" si="14"/>
        <v/>
      </c>
      <c r="M88" s="151"/>
      <c r="N88" s="152" t="str">
        <f t="shared" si="15"/>
        <v/>
      </c>
      <c r="O88" s="151"/>
      <c r="P88" s="152" t="str">
        <f t="shared" si="16"/>
        <v/>
      </c>
      <c r="Q88" s="151"/>
      <c r="R88" s="152" t="str">
        <f t="shared" si="17"/>
        <v/>
      </c>
      <c r="S88" s="151"/>
      <c r="T88" s="152" t="str">
        <f t="shared" si="18"/>
        <v/>
      </c>
      <c r="U88" s="142" t="str">
        <f t="shared" si="19"/>
        <v/>
      </c>
      <c r="V88" s="143" t="str">
        <f t="shared" si="20"/>
        <v/>
      </c>
      <c r="W88" s="154"/>
      <c r="X88" s="137"/>
      <c r="Y88" s="154"/>
      <c r="Z88" s="144"/>
    </row>
    <row r="89" spans="1:26" ht="18.75">
      <c r="A89" s="128">
        <v>85</v>
      </c>
      <c r="B89" s="145"/>
      <c r="C89" s="145"/>
      <c r="D89" s="146"/>
      <c r="E89" s="147"/>
      <c r="F89" s="147"/>
      <c r="G89" s="148" t="str">
        <f t="shared" si="21"/>
        <v/>
      </c>
      <c r="H89" s="149" t="str">
        <f t="shared" si="11"/>
        <v/>
      </c>
      <c r="I89" s="150" t="str">
        <f t="shared" si="12"/>
        <v/>
      </c>
      <c r="J89" s="150" t="str">
        <f t="shared" si="13"/>
        <v/>
      </c>
      <c r="K89" s="151"/>
      <c r="L89" s="132" t="str">
        <f t="shared" si="14"/>
        <v/>
      </c>
      <c r="M89" s="151"/>
      <c r="N89" s="152" t="str">
        <f t="shared" si="15"/>
        <v/>
      </c>
      <c r="O89" s="151"/>
      <c r="P89" s="152" t="str">
        <f t="shared" si="16"/>
        <v/>
      </c>
      <c r="Q89" s="151"/>
      <c r="R89" s="152" t="str">
        <f t="shared" si="17"/>
        <v/>
      </c>
      <c r="S89" s="151"/>
      <c r="T89" s="152" t="str">
        <f t="shared" si="18"/>
        <v/>
      </c>
      <c r="U89" s="142" t="str">
        <f t="shared" si="19"/>
        <v/>
      </c>
      <c r="V89" s="143" t="str">
        <f t="shared" si="20"/>
        <v/>
      </c>
      <c r="W89" s="154"/>
      <c r="X89" s="137"/>
      <c r="Y89" s="154"/>
      <c r="Z89" s="144"/>
    </row>
    <row r="90" spans="1:26" ht="18.75">
      <c r="A90" s="140">
        <v>86</v>
      </c>
      <c r="B90" s="145"/>
      <c r="C90" s="145"/>
      <c r="D90" s="146"/>
      <c r="E90" s="147"/>
      <c r="F90" s="147"/>
      <c r="G90" s="148" t="str">
        <f t="shared" si="21"/>
        <v/>
      </c>
      <c r="H90" s="149" t="str">
        <f t="shared" si="11"/>
        <v/>
      </c>
      <c r="I90" s="150" t="str">
        <f t="shared" si="12"/>
        <v/>
      </c>
      <c r="J90" s="150" t="str">
        <f t="shared" si="13"/>
        <v/>
      </c>
      <c r="K90" s="151"/>
      <c r="L90" s="132" t="str">
        <f t="shared" si="14"/>
        <v/>
      </c>
      <c r="M90" s="151"/>
      <c r="N90" s="152" t="str">
        <f t="shared" si="15"/>
        <v/>
      </c>
      <c r="O90" s="151"/>
      <c r="P90" s="152" t="str">
        <f t="shared" si="16"/>
        <v/>
      </c>
      <c r="Q90" s="151"/>
      <c r="R90" s="152" t="str">
        <f t="shared" si="17"/>
        <v/>
      </c>
      <c r="S90" s="151"/>
      <c r="T90" s="152" t="str">
        <f t="shared" si="18"/>
        <v/>
      </c>
      <c r="U90" s="142" t="str">
        <f t="shared" si="19"/>
        <v/>
      </c>
      <c r="V90" s="143" t="str">
        <f t="shared" si="20"/>
        <v/>
      </c>
      <c r="W90" s="154"/>
      <c r="X90" s="137"/>
      <c r="Y90" s="154"/>
      <c r="Z90" s="144"/>
    </row>
    <row r="91" spans="1:26" ht="18.75">
      <c r="A91" s="140">
        <v>87</v>
      </c>
      <c r="B91" s="145"/>
      <c r="C91" s="145"/>
      <c r="D91" s="146"/>
      <c r="E91" s="147"/>
      <c r="F91" s="147"/>
      <c r="G91" s="148" t="str">
        <f t="shared" si="21"/>
        <v/>
      </c>
      <c r="H91" s="149" t="str">
        <f t="shared" si="11"/>
        <v/>
      </c>
      <c r="I91" s="150" t="str">
        <f t="shared" si="12"/>
        <v/>
      </c>
      <c r="J91" s="150" t="str">
        <f t="shared" si="13"/>
        <v/>
      </c>
      <c r="K91" s="151"/>
      <c r="L91" s="132" t="str">
        <f t="shared" si="14"/>
        <v/>
      </c>
      <c r="M91" s="151"/>
      <c r="N91" s="152" t="str">
        <f t="shared" si="15"/>
        <v/>
      </c>
      <c r="O91" s="151"/>
      <c r="P91" s="152" t="str">
        <f t="shared" si="16"/>
        <v/>
      </c>
      <c r="Q91" s="151"/>
      <c r="R91" s="152" t="str">
        <f t="shared" si="17"/>
        <v/>
      </c>
      <c r="S91" s="151"/>
      <c r="T91" s="152" t="str">
        <f t="shared" si="18"/>
        <v/>
      </c>
      <c r="U91" s="142" t="str">
        <f t="shared" si="19"/>
        <v/>
      </c>
      <c r="V91" s="143" t="str">
        <f t="shared" si="20"/>
        <v/>
      </c>
      <c r="W91" s="154"/>
      <c r="X91" s="137"/>
      <c r="Y91" s="154"/>
      <c r="Z91" s="144"/>
    </row>
    <row r="92" spans="1:26" ht="18.75">
      <c r="A92" s="128">
        <v>88</v>
      </c>
      <c r="B92" s="145"/>
      <c r="C92" s="145"/>
      <c r="D92" s="146"/>
      <c r="E92" s="147"/>
      <c r="F92" s="147"/>
      <c r="G92" s="148" t="str">
        <f t="shared" si="21"/>
        <v/>
      </c>
      <c r="H92" s="149" t="str">
        <f t="shared" si="11"/>
        <v/>
      </c>
      <c r="I92" s="150" t="str">
        <f t="shared" si="12"/>
        <v/>
      </c>
      <c r="J92" s="150" t="str">
        <f t="shared" si="13"/>
        <v/>
      </c>
      <c r="K92" s="151"/>
      <c r="L92" s="132" t="str">
        <f t="shared" si="14"/>
        <v/>
      </c>
      <c r="M92" s="151"/>
      <c r="N92" s="152" t="str">
        <f t="shared" si="15"/>
        <v/>
      </c>
      <c r="O92" s="151"/>
      <c r="P92" s="152" t="str">
        <f t="shared" si="16"/>
        <v/>
      </c>
      <c r="Q92" s="151"/>
      <c r="R92" s="152" t="str">
        <f t="shared" si="17"/>
        <v/>
      </c>
      <c r="S92" s="151"/>
      <c r="T92" s="152" t="str">
        <f t="shared" si="18"/>
        <v/>
      </c>
      <c r="U92" s="142" t="str">
        <f t="shared" si="19"/>
        <v/>
      </c>
      <c r="V92" s="143" t="str">
        <f t="shared" si="20"/>
        <v/>
      </c>
      <c r="W92" s="154"/>
      <c r="X92" s="137"/>
      <c r="Y92" s="154"/>
      <c r="Z92" s="144"/>
    </row>
    <row r="93" spans="1:26" ht="18.75">
      <c r="A93" s="140">
        <v>89</v>
      </c>
      <c r="B93" s="145"/>
      <c r="C93" s="145"/>
      <c r="D93" s="146"/>
      <c r="E93" s="147"/>
      <c r="F93" s="147"/>
      <c r="G93" s="148" t="str">
        <f t="shared" si="21"/>
        <v/>
      </c>
      <c r="H93" s="149" t="str">
        <f t="shared" si="11"/>
        <v/>
      </c>
      <c r="I93" s="150" t="str">
        <f t="shared" si="12"/>
        <v/>
      </c>
      <c r="J93" s="150" t="str">
        <f t="shared" si="13"/>
        <v/>
      </c>
      <c r="K93" s="151"/>
      <c r="L93" s="132" t="str">
        <f t="shared" si="14"/>
        <v/>
      </c>
      <c r="M93" s="151"/>
      <c r="N93" s="152" t="str">
        <f t="shared" si="15"/>
        <v/>
      </c>
      <c r="O93" s="151"/>
      <c r="P93" s="152" t="str">
        <f t="shared" si="16"/>
        <v/>
      </c>
      <c r="Q93" s="151"/>
      <c r="R93" s="152" t="str">
        <f t="shared" si="17"/>
        <v/>
      </c>
      <c r="S93" s="151"/>
      <c r="T93" s="152" t="str">
        <f t="shared" si="18"/>
        <v/>
      </c>
      <c r="U93" s="142" t="str">
        <f t="shared" si="19"/>
        <v/>
      </c>
      <c r="V93" s="143" t="str">
        <f t="shared" si="20"/>
        <v/>
      </c>
      <c r="W93" s="154"/>
      <c r="X93" s="137"/>
      <c r="Y93" s="154"/>
      <c r="Z93" s="144"/>
    </row>
    <row r="94" spans="1:26" ht="18.75">
      <c r="A94" s="140">
        <v>90</v>
      </c>
      <c r="B94" s="145"/>
      <c r="C94" s="145"/>
      <c r="D94" s="146"/>
      <c r="E94" s="147"/>
      <c r="F94" s="147"/>
      <c r="G94" s="148" t="str">
        <f t="shared" si="21"/>
        <v/>
      </c>
      <c r="H94" s="149" t="str">
        <f t="shared" si="11"/>
        <v/>
      </c>
      <c r="I94" s="150" t="str">
        <f t="shared" si="12"/>
        <v/>
      </c>
      <c r="J94" s="150" t="str">
        <f t="shared" si="13"/>
        <v/>
      </c>
      <c r="K94" s="151"/>
      <c r="L94" s="132" t="str">
        <f t="shared" si="14"/>
        <v/>
      </c>
      <c r="M94" s="151"/>
      <c r="N94" s="152" t="str">
        <f t="shared" si="15"/>
        <v/>
      </c>
      <c r="O94" s="151"/>
      <c r="P94" s="152" t="str">
        <f t="shared" si="16"/>
        <v/>
      </c>
      <c r="Q94" s="151"/>
      <c r="R94" s="152" t="str">
        <f t="shared" si="17"/>
        <v/>
      </c>
      <c r="S94" s="151"/>
      <c r="T94" s="152" t="str">
        <f t="shared" si="18"/>
        <v/>
      </c>
      <c r="U94" s="142" t="str">
        <f t="shared" si="19"/>
        <v/>
      </c>
      <c r="V94" s="143" t="str">
        <f t="shared" si="20"/>
        <v/>
      </c>
      <c r="W94" s="154"/>
      <c r="X94" s="137"/>
      <c r="Y94" s="154"/>
      <c r="Z94" s="144"/>
    </row>
    <row r="95" spans="1:26" ht="18.75">
      <c r="A95" s="128">
        <v>91</v>
      </c>
      <c r="B95" s="145"/>
      <c r="C95" s="145"/>
      <c r="D95" s="146"/>
      <c r="E95" s="147"/>
      <c r="F95" s="147"/>
      <c r="G95" s="148" t="str">
        <f t="shared" si="21"/>
        <v/>
      </c>
      <c r="H95" s="149" t="str">
        <f t="shared" si="11"/>
        <v/>
      </c>
      <c r="I95" s="150" t="str">
        <f t="shared" si="12"/>
        <v/>
      </c>
      <c r="J95" s="150" t="str">
        <f t="shared" si="13"/>
        <v/>
      </c>
      <c r="K95" s="151"/>
      <c r="L95" s="132" t="str">
        <f t="shared" si="14"/>
        <v/>
      </c>
      <c r="M95" s="151"/>
      <c r="N95" s="152" t="str">
        <f t="shared" si="15"/>
        <v/>
      </c>
      <c r="O95" s="151"/>
      <c r="P95" s="152" t="str">
        <f t="shared" si="16"/>
        <v/>
      </c>
      <c r="Q95" s="151"/>
      <c r="R95" s="152" t="str">
        <f t="shared" si="17"/>
        <v/>
      </c>
      <c r="S95" s="151"/>
      <c r="T95" s="152" t="str">
        <f t="shared" si="18"/>
        <v/>
      </c>
      <c r="U95" s="142" t="str">
        <f t="shared" si="19"/>
        <v/>
      </c>
      <c r="V95" s="143" t="str">
        <f t="shared" si="20"/>
        <v/>
      </c>
      <c r="W95" s="154"/>
      <c r="X95" s="137"/>
      <c r="Y95" s="154"/>
      <c r="Z95" s="144"/>
    </row>
    <row r="96" spans="1:26" ht="18.75">
      <c r="A96" s="140">
        <v>92</v>
      </c>
      <c r="B96" s="145"/>
      <c r="C96" s="145"/>
      <c r="D96" s="146"/>
      <c r="E96" s="147"/>
      <c r="F96" s="147"/>
      <c r="G96" s="148" t="str">
        <f t="shared" si="21"/>
        <v/>
      </c>
      <c r="H96" s="149" t="str">
        <f t="shared" si="11"/>
        <v/>
      </c>
      <c r="I96" s="150" t="str">
        <f t="shared" si="12"/>
        <v/>
      </c>
      <c r="J96" s="150" t="str">
        <f t="shared" si="13"/>
        <v/>
      </c>
      <c r="K96" s="151"/>
      <c r="L96" s="132" t="str">
        <f t="shared" si="14"/>
        <v/>
      </c>
      <c r="M96" s="151"/>
      <c r="N96" s="152" t="str">
        <f t="shared" si="15"/>
        <v/>
      </c>
      <c r="O96" s="151"/>
      <c r="P96" s="152" t="str">
        <f t="shared" si="16"/>
        <v/>
      </c>
      <c r="Q96" s="151"/>
      <c r="R96" s="152" t="str">
        <f t="shared" si="17"/>
        <v/>
      </c>
      <c r="S96" s="151"/>
      <c r="T96" s="152" t="str">
        <f t="shared" si="18"/>
        <v/>
      </c>
      <c r="U96" s="142" t="str">
        <f t="shared" si="19"/>
        <v/>
      </c>
      <c r="V96" s="143" t="str">
        <f t="shared" si="20"/>
        <v/>
      </c>
      <c r="W96" s="154"/>
      <c r="X96" s="137"/>
      <c r="Y96" s="154"/>
      <c r="Z96" s="144"/>
    </row>
    <row r="97" spans="1:26" ht="18.75">
      <c r="A97" s="140">
        <v>93</v>
      </c>
      <c r="B97" s="145"/>
      <c r="C97" s="145"/>
      <c r="D97" s="146"/>
      <c r="E97" s="147"/>
      <c r="F97" s="147"/>
      <c r="G97" s="148" t="str">
        <f t="shared" si="21"/>
        <v/>
      </c>
      <c r="H97" s="149" t="str">
        <f t="shared" si="11"/>
        <v/>
      </c>
      <c r="I97" s="150" t="str">
        <f t="shared" si="12"/>
        <v/>
      </c>
      <c r="J97" s="150" t="str">
        <f t="shared" si="13"/>
        <v/>
      </c>
      <c r="K97" s="151"/>
      <c r="L97" s="132" t="str">
        <f t="shared" si="14"/>
        <v/>
      </c>
      <c r="M97" s="151"/>
      <c r="N97" s="152" t="str">
        <f t="shared" si="15"/>
        <v/>
      </c>
      <c r="O97" s="151"/>
      <c r="P97" s="152" t="str">
        <f t="shared" si="16"/>
        <v/>
      </c>
      <c r="Q97" s="151"/>
      <c r="R97" s="152" t="str">
        <f t="shared" si="17"/>
        <v/>
      </c>
      <c r="S97" s="151"/>
      <c r="T97" s="152" t="str">
        <f t="shared" si="18"/>
        <v/>
      </c>
      <c r="U97" s="142" t="str">
        <f t="shared" si="19"/>
        <v/>
      </c>
      <c r="V97" s="143" t="str">
        <f t="shared" si="20"/>
        <v/>
      </c>
      <c r="W97" s="154"/>
      <c r="X97" s="137"/>
      <c r="Y97" s="154"/>
      <c r="Z97" s="144"/>
    </row>
    <row r="98" spans="1:26" ht="18.75">
      <c r="A98" s="128">
        <v>94</v>
      </c>
      <c r="B98" s="145"/>
      <c r="C98" s="145"/>
      <c r="D98" s="146"/>
      <c r="E98" s="147"/>
      <c r="F98" s="147"/>
      <c r="G98" s="148" t="str">
        <f t="shared" si="21"/>
        <v/>
      </c>
      <c r="H98" s="149" t="str">
        <f t="shared" si="11"/>
        <v/>
      </c>
      <c r="I98" s="150" t="str">
        <f t="shared" si="12"/>
        <v/>
      </c>
      <c r="J98" s="150" t="str">
        <f t="shared" si="13"/>
        <v/>
      </c>
      <c r="K98" s="151"/>
      <c r="L98" s="132" t="str">
        <f t="shared" si="14"/>
        <v/>
      </c>
      <c r="M98" s="151"/>
      <c r="N98" s="152" t="str">
        <f t="shared" si="15"/>
        <v/>
      </c>
      <c r="O98" s="151"/>
      <c r="P98" s="152" t="str">
        <f t="shared" si="16"/>
        <v/>
      </c>
      <c r="Q98" s="151"/>
      <c r="R98" s="152" t="str">
        <f t="shared" si="17"/>
        <v/>
      </c>
      <c r="S98" s="151"/>
      <c r="T98" s="152" t="str">
        <f t="shared" si="18"/>
        <v/>
      </c>
      <c r="U98" s="142" t="str">
        <f t="shared" si="19"/>
        <v/>
      </c>
      <c r="V98" s="143" t="str">
        <f t="shared" si="20"/>
        <v/>
      </c>
      <c r="W98" s="154"/>
      <c r="X98" s="137"/>
      <c r="Y98" s="154"/>
      <c r="Z98" s="144"/>
    </row>
    <row r="99" spans="1:26" ht="18.75">
      <c r="A99" s="140">
        <v>95</v>
      </c>
      <c r="B99" s="145"/>
      <c r="C99" s="145"/>
      <c r="D99" s="146"/>
      <c r="E99" s="147"/>
      <c r="F99" s="147"/>
      <c r="G99" s="148" t="str">
        <f t="shared" si="21"/>
        <v/>
      </c>
      <c r="H99" s="149" t="str">
        <f t="shared" si="11"/>
        <v/>
      </c>
      <c r="I99" s="150" t="str">
        <f t="shared" si="12"/>
        <v/>
      </c>
      <c r="J99" s="150" t="str">
        <f t="shared" si="13"/>
        <v/>
      </c>
      <c r="K99" s="151"/>
      <c r="L99" s="132" t="str">
        <f t="shared" si="14"/>
        <v/>
      </c>
      <c r="M99" s="151"/>
      <c r="N99" s="152" t="str">
        <f t="shared" si="15"/>
        <v/>
      </c>
      <c r="O99" s="151"/>
      <c r="P99" s="152" t="str">
        <f t="shared" si="16"/>
        <v/>
      </c>
      <c r="Q99" s="151"/>
      <c r="R99" s="152" t="str">
        <f t="shared" si="17"/>
        <v/>
      </c>
      <c r="S99" s="151"/>
      <c r="T99" s="152" t="str">
        <f t="shared" si="18"/>
        <v/>
      </c>
      <c r="U99" s="142" t="str">
        <f t="shared" si="19"/>
        <v/>
      </c>
      <c r="V99" s="143" t="str">
        <f t="shared" si="20"/>
        <v/>
      </c>
      <c r="W99" s="154"/>
      <c r="X99" s="137"/>
      <c r="Y99" s="154"/>
      <c r="Z99" s="144"/>
    </row>
    <row r="100" spans="1:26" ht="18.75">
      <c r="A100" s="140">
        <v>96</v>
      </c>
      <c r="B100" s="145"/>
      <c r="C100" s="145"/>
      <c r="D100" s="146"/>
      <c r="E100" s="147"/>
      <c r="F100" s="147"/>
      <c r="G100" s="148" t="str">
        <f t="shared" si="21"/>
        <v/>
      </c>
      <c r="H100" s="149" t="str">
        <f t="shared" si="11"/>
        <v/>
      </c>
      <c r="I100" s="150" t="str">
        <f t="shared" si="12"/>
        <v/>
      </c>
      <c r="J100" s="150" t="str">
        <f t="shared" si="13"/>
        <v/>
      </c>
      <c r="K100" s="151"/>
      <c r="L100" s="132" t="str">
        <f t="shared" si="14"/>
        <v/>
      </c>
      <c r="M100" s="151"/>
      <c r="N100" s="152" t="str">
        <f t="shared" si="15"/>
        <v/>
      </c>
      <c r="O100" s="151"/>
      <c r="P100" s="152" t="str">
        <f t="shared" si="16"/>
        <v/>
      </c>
      <c r="Q100" s="151"/>
      <c r="R100" s="152" t="str">
        <f t="shared" si="17"/>
        <v/>
      </c>
      <c r="S100" s="151"/>
      <c r="T100" s="152" t="str">
        <f t="shared" si="18"/>
        <v/>
      </c>
      <c r="U100" s="142" t="str">
        <f t="shared" si="19"/>
        <v/>
      </c>
      <c r="V100" s="143" t="str">
        <f t="shared" si="20"/>
        <v/>
      </c>
      <c r="W100" s="154"/>
      <c r="X100" s="137"/>
      <c r="Y100" s="154"/>
      <c r="Z100" s="144"/>
    </row>
    <row r="101" spans="1:26" ht="18.75">
      <c r="A101" s="128">
        <v>97</v>
      </c>
      <c r="B101" s="145"/>
      <c r="C101" s="145"/>
      <c r="D101" s="146"/>
      <c r="E101" s="147"/>
      <c r="F101" s="147"/>
      <c r="G101" s="148" t="str">
        <f t="shared" si="21"/>
        <v/>
      </c>
      <c r="H101" s="149" t="str">
        <f t="shared" si="11"/>
        <v/>
      </c>
      <c r="I101" s="150" t="str">
        <f t="shared" si="12"/>
        <v/>
      </c>
      <c r="J101" s="150" t="str">
        <f t="shared" si="13"/>
        <v/>
      </c>
      <c r="K101" s="151"/>
      <c r="L101" s="132" t="str">
        <f t="shared" si="14"/>
        <v/>
      </c>
      <c r="M101" s="151"/>
      <c r="N101" s="152" t="str">
        <f t="shared" si="15"/>
        <v/>
      </c>
      <c r="O101" s="151"/>
      <c r="P101" s="152" t="str">
        <f t="shared" si="16"/>
        <v/>
      </c>
      <c r="Q101" s="151"/>
      <c r="R101" s="152" t="str">
        <f t="shared" si="17"/>
        <v/>
      </c>
      <c r="S101" s="151"/>
      <c r="T101" s="152" t="str">
        <f t="shared" si="18"/>
        <v/>
      </c>
      <c r="U101" s="142" t="str">
        <f t="shared" si="19"/>
        <v/>
      </c>
      <c r="V101" s="143" t="str">
        <f t="shared" si="20"/>
        <v/>
      </c>
      <c r="W101" s="154"/>
      <c r="X101" s="137"/>
      <c r="Y101" s="154"/>
      <c r="Z101" s="144"/>
    </row>
    <row r="102" spans="1:26" ht="18.75">
      <c r="A102" s="140">
        <v>98</v>
      </c>
      <c r="B102" s="145"/>
      <c r="C102" s="145"/>
      <c r="D102" s="146"/>
      <c r="E102" s="147"/>
      <c r="F102" s="147"/>
      <c r="G102" s="148" t="str">
        <f t="shared" si="21"/>
        <v/>
      </c>
      <c r="H102" s="149" t="str">
        <f t="shared" si="11"/>
        <v/>
      </c>
      <c r="I102" s="150" t="str">
        <f t="shared" si="12"/>
        <v/>
      </c>
      <c r="J102" s="150" t="str">
        <f t="shared" si="13"/>
        <v/>
      </c>
      <c r="K102" s="151"/>
      <c r="L102" s="132" t="str">
        <f t="shared" si="14"/>
        <v/>
      </c>
      <c r="M102" s="151"/>
      <c r="N102" s="152" t="str">
        <f t="shared" si="15"/>
        <v/>
      </c>
      <c r="O102" s="151"/>
      <c r="P102" s="152" t="str">
        <f t="shared" si="16"/>
        <v/>
      </c>
      <c r="Q102" s="151"/>
      <c r="R102" s="152" t="str">
        <f t="shared" si="17"/>
        <v/>
      </c>
      <c r="S102" s="151"/>
      <c r="T102" s="152" t="str">
        <f t="shared" si="18"/>
        <v/>
      </c>
      <c r="U102" s="142" t="str">
        <f t="shared" si="19"/>
        <v/>
      </c>
      <c r="V102" s="143" t="str">
        <f t="shared" si="20"/>
        <v/>
      </c>
      <c r="W102" s="154"/>
      <c r="X102" s="137"/>
      <c r="Y102" s="154"/>
      <c r="Z102" s="144"/>
    </row>
    <row r="103" spans="1:26" ht="18.75">
      <c r="A103" s="140">
        <v>99</v>
      </c>
      <c r="B103" s="145"/>
      <c r="C103" s="145"/>
      <c r="D103" s="146"/>
      <c r="E103" s="147"/>
      <c r="F103" s="147"/>
      <c r="G103" s="148" t="str">
        <f t="shared" si="21"/>
        <v/>
      </c>
      <c r="H103" s="149" t="str">
        <f t="shared" si="11"/>
        <v/>
      </c>
      <c r="I103" s="150" t="str">
        <f t="shared" si="12"/>
        <v/>
      </c>
      <c r="J103" s="150" t="str">
        <f t="shared" si="13"/>
        <v/>
      </c>
      <c r="K103" s="151"/>
      <c r="L103" s="132" t="str">
        <f t="shared" si="14"/>
        <v/>
      </c>
      <c r="M103" s="151"/>
      <c r="N103" s="152" t="str">
        <f t="shared" si="15"/>
        <v/>
      </c>
      <c r="O103" s="151"/>
      <c r="P103" s="152" t="str">
        <f t="shared" si="16"/>
        <v/>
      </c>
      <c r="Q103" s="151"/>
      <c r="R103" s="152" t="str">
        <f t="shared" si="17"/>
        <v/>
      </c>
      <c r="S103" s="151"/>
      <c r="T103" s="152" t="str">
        <f t="shared" si="18"/>
        <v/>
      </c>
      <c r="U103" s="142" t="str">
        <f t="shared" si="19"/>
        <v/>
      </c>
      <c r="V103" s="143" t="str">
        <f t="shared" si="20"/>
        <v/>
      </c>
      <c r="W103" s="154"/>
      <c r="X103" s="137"/>
      <c r="Y103" s="154"/>
      <c r="Z103" s="144"/>
    </row>
    <row r="104" spans="1:26" ht="18.75">
      <c r="A104" s="128">
        <v>100</v>
      </c>
      <c r="B104" s="145"/>
      <c r="C104" s="145"/>
      <c r="D104" s="146"/>
      <c r="E104" s="147"/>
      <c r="F104" s="147"/>
      <c r="G104" s="148" t="str">
        <f t="shared" si="21"/>
        <v/>
      </c>
      <c r="H104" s="149" t="str">
        <f t="shared" si="11"/>
        <v/>
      </c>
      <c r="I104" s="150" t="str">
        <f t="shared" si="12"/>
        <v/>
      </c>
      <c r="J104" s="150" t="str">
        <f t="shared" si="13"/>
        <v/>
      </c>
      <c r="K104" s="151"/>
      <c r="L104" s="132" t="str">
        <f t="shared" si="14"/>
        <v/>
      </c>
      <c r="M104" s="151"/>
      <c r="N104" s="152" t="str">
        <f t="shared" si="15"/>
        <v/>
      </c>
      <c r="O104" s="151"/>
      <c r="P104" s="152" t="str">
        <f t="shared" si="16"/>
        <v/>
      </c>
      <c r="Q104" s="151"/>
      <c r="R104" s="152" t="str">
        <f t="shared" si="17"/>
        <v/>
      </c>
      <c r="S104" s="151"/>
      <c r="T104" s="152" t="str">
        <f t="shared" si="18"/>
        <v/>
      </c>
      <c r="U104" s="142" t="str">
        <f t="shared" si="19"/>
        <v/>
      </c>
      <c r="V104" s="143" t="str">
        <f t="shared" si="20"/>
        <v/>
      </c>
      <c r="W104" s="154"/>
      <c r="X104" s="137"/>
      <c r="Y104" s="154"/>
      <c r="Z104" s="144"/>
    </row>
  </sheetData>
  <sheetProtection formatRows="0" insertRows="0" deleteRows="0" sort="0" autoFilter="0"/>
  <autoFilter ref="A4:Z9">
    <filterColumn colId="12" showButton="0"/>
    <filterColumn colId="14" showButton="0"/>
    <filterColumn colId="16" showButton="0"/>
    <filterColumn colId="18" showButton="0"/>
    <sortState ref="A5:Y45">
      <sortCondition ref="A4:A9"/>
    </sortState>
  </autoFilter>
  <mergeCells count="6">
    <mergeCell ref="A1:Z1"/>
    <mergeCell ref="A2:D2"/>
    <mergeCell ref="E2:V2"/>
    <mergeCell ref="W2:Z2"/>
    <mergeCell ref="K3:L3"/>
    <mergeCell ref="M3:U3"/>
  </mergeCells>
  <conditionalFormatting sqref="V5 V10">
    <cfRule type="cellIs" dxfId="66" priority="53" operator="between">
      <formula>12</formula>
      <formula>16</formula>
    </cfRule>
    <cfRule type="cellIs" dxfId="65" priority="54" operator="between">
      <formula>8</formula>
      <formula>11.99</formula>
    </cfRule>
    <cfRule type="cellIs" dxfId="64" priority="55" operator="between">
      <formula>4</formula>
      <formula>7.99</formula>
    </cfRule>
    <cfRule type="cellIs" dxfId="63" priority="56" operator="between">
      <formula>0</formula>
      <formula>3.99</formula>
    </cfRule>
  </conditionalFormatting>
  <conditionalFormatting sqref="V6 V11">
    <cfRule type="cellIs" dxfId="62" priority="49" operator="between">
      <formula>12</formula>
      <formula>16</formula>
    </cfRule>
    <cfRule type="cellIs" dxfId="61" priority="50" operator="between">
      <formula>8</formula>
      <formula>11.99</formula>
    </cfRule>
    <cfRule type="cellIs" dxfId="60" priority="51" operator="between">
      <formula>4</formula>
      <formula>7.99</formula>
    </cfRule>
    <cfRule type="cellIs" dxfId="59" priority="52" operator="between">
      <formula>0</formula>
      <formula>3.99</formula>
    </cfRule>
  </conditionalFormatting>
  <conditionalFormatting sqref="V12">
    <cfRule type="cellIs" dxfId="58" priority="45" operator="between">
      <formula>12</formula>
      <formula>16</formula>
    </cfRule>
    <cfRule type="cellIs" dxfId="57" priority="46" operator="between">
      <formula>8</formula>
      <formula>11.99</formula>
    </cfRule>
    <cfRule type="cellIs" dxfId="56" priority="47" operator="between">
      <formula>4</formula>
      <formula>7.99</formula>
    </cfRule>
    <cfRule type="cellIs" dxfId="55" priority="48" operator="between">
      <formula>0</formula>
      <formula>3.99</formula>
    </cfRule>
  </conditionalFormatting>
  <conditionalFormatting sqref="V8 V13">
    <cfRule type="cellIs" dxfId="54" priority="41" operator="between">
      <formula>12</formula>
      <formula>16</formula>
    </cfRule>
    <cfRule type="cellIs" dxfId="53" priority="42" operator="between">
      <formula>8</formula>
      <formula>11.99</formula>
    </cfRule>
    <cfRule type="cellIs" dxfId="52" priority="43" operator="between">
      <formula>4</formula>
      <formula>7.99</formula>
    </cfRule>
    <cfRule type="cellIs" dxfId="51" priority="44" operator="between">
      <formula>0</formula>
      <formula>3.99</formula>
    </cfRule>
  </conditionalFormatting>
  <conditionalFormatting sqref="V9 V14">
    <cfRule type="cellIs" dxfId="50" priority="37" operator="between">
      <formula>12</formula>
      <formula>16</formula>
    </cfRule>
    <cfRule type="cellIs" dxfId="49" priority="38" operator="between">
      <formula>8</formula>
      <formula>11.99</formula>
    </cfRule>
    <cfRule type="cellIs" dxfId="48" priority="39" operator="between">
      <formula>4</formula>
      <formula>7.99</formula>
    </cfRule>
    <cfRule type="cellIs" dxfId="47" priority="40" operator="between">
      <formula>0</formula>
      <formula>3.99</formula>
    </cfRule>
  </conditionalFormatting>
  <conditionalFormatting sqref="V7">
    <cfRule type="cellIs" dxfId="46" priority="33" operator="between">
      <formula>12</formula>
      <formula>16</formula>
    </cfRule>
    <cfRule type="cellIs" dxfId="45" priority="34" operator="between">
      <formula>8</formula>
      <formula>11.99</formula>
    </cfRule>
    <cfRule type="cellIs" dxfId="44" priority="35" operator="between">
      <formula>4</formula>
      <formula>7.99</formula>
    </cfRule>
    <cfRule type="cellIs" dxfId="43" priority="36" operator="between">
      <formula>0</formula>
      <formula>3.99</formula>
    </cfRule>
  </conditionalFormatting>
  <conditionalFormatting sqref="V15">
    <cfRule type="cellIs" dxfId="42" priority="29" operator="between">
      <formula>12</formula>
      <formula>16</formula>
    </cfRule>
    <cfRule type="cellIs" dxfId="41" priority="30" operator="between">
      <formula>8</formula>
      <formula>11.99</formula>
    </cfRule>
    <cfRule type="cellIs" dxfId="40" priority="31" operator="between">
      <formula>4</formula>
      <formula>7.99</formula>
    </cfRule>
    <cfRule type="cellIs" dxfId="39" priority="32" operator="between">
      <formula>0</formula>
      <formula>3.99</formula>
    </cfRule>
  </conditionalFormatting>
  <conditionalFormatting sqref="V16 V19 V22 V25 V28 V30 V32 V34 V36 V38 V40 V42 V44 V46 V48 V50 V52 V54 V56 V58 V60:V61 V63:V64 V66:V67 V69:V70 V72:V73 V75:V76 V78:V79 V81:V82 V84:V85 V87:V88 V90:V91 V93:V94 V96:V97 V99:V100 V102:V103">
    <cfRule type="cellIs" dxfId="38" priority="25" operator="between">
      <formula>12</formula>
      <formula>16</formula>
    </cfRule>
    <cfRule type="cellIs" dxfId="37" priority="26" operator="between">
      <formula>8</formula>
      <formula>11.99</formula>
    </cfRule>
    <cfRule type="cellIs" dxfId="36" priority="27" operator="between">
      <formula>4</formula>
      <formula>7.99</formula>
    </cfRule>
    <cfRule type="cellIs" dxfId="35" priority="28" operator="between">
      <formula>0</formula>
      <formula>3.99</formula>
    </cfRule>
  </conditionalFormatting>
  <conditionalFormatting sqref="V17 V20 V23 V26 V29 V31 V33 V35 V37 V39 V41 V43 V45 V47 V49 V51 V53 V55 V57 V59 V62 V65 V68 V71 V74 V77 V80 V83 V86 V89 V92 V95 V98 V101 V104">
    <cfRule type="cellIs" dxfId="34" priority="21" operator="between">
      <formula>12</formula>
      <formula>16</formula>
    </cfRule>
    <cfRule type="cellIs" dxfId="33" priority="22" operator="between">
      <formula>8</formula>
      <formula>11.99</formula>
    </cfRule>
    <cfRule type="cellIs" dxfId="32" priority="23" operator="between">
      <formula>4</formula>
      <formula>7.99</formula>
    </cfRule>
    <cfRule type="cellIs" dxfId="31" priority="24" operator="between">
      <formula>0</formula>
      <formula>3.99</formula>
    </cfRule>
  </conditionalFormatting>
  <conditionalFormatting sqref="V18 V21 V24 V27">
    <cfRule type="cellIs" dxfId="30" priority="17" operator="between">
      <formula>12</formula>
      <formula>16</formula>
    </cfRule>
    <cfRule type="cellIs" dxfId="29" priority="18" operator="between">
      <formula>8</formula>
      <formula>11.99</formula>
    </cfRule>
    <cfRule type="cellIs" dxfId="28" priority="19" operator="between">
      <formula>4</formula>
      <formula>7.99</formula>
    </cfRule>
    <cfRule type="cellIs" dxfId="27" priority="20" operator="between">
      <formula>0</formula>
      <formula>3.99</formula>
    </cfRule>
  </conditionalFormatting>
  <conditionalFormatting sqref="H5">
    <cfRule type="expression" dxfId="26" priority="13">
      <formula>OR(H5="4-Alto",H5="4-Alto")</formula>
    </cfRule>
    <cfRule type="expression" dxfId="25" priority="14">
      <formula>OR(H5="3-Médio",H5="3-Médio")</formula>
    </cfRule>
    <cfRule type="expression" dxfId="24" priority="15">
      <formula>OR(H5="2-Baixo",H5="2-Baixo")</formula>
    </cfRule>
    <cfRule type="expression" dxfId="23" priority="16">
      <formula>OR(H5="1-Muito baixo",H5="1-Muito baixo")</formula>
    </cfRule>
  </conditionalFormatting>
  <conditionalFormatting sqref="H6">
    <cfRule type="expression" dxfId="22" priority="9">
      <formula>OR(H6="4-Alto",H6="4-Alto")</formula>
    </cfRule>
    <cfRule type="expression" dxfId="21" priority="10">
      <formula>OR(H6="3-Médio",H6="3-Médio")</formula>
    </cfRule>
    <cfRule type="expression" dxfId="20" priority="11">
      <formula>OR(H6="2-Baixo",H6="2-Baixo")</formula>
    </cfRule>
    <cfRule type="expression" dxfId="19" priority="12">
      <formula>OR(H6="1-Muito baixo",H6="1-Muito baixo")</formula>
    </cfRule>
  </conditionalFormatting>
  <conditionalFormatting sqref="H7:H104">
    <cfRule type="expression" dxfId="18" priority="5">
      <formula>OR(H7="4-Alto",H7="4-Alto")</formula>
    </cfRule>
    <cfRule type="expression" dxfId="17" priority="6">
      <formula>OR(H7="3-Médio",H7="3-Médio")</formula>
    </cfRule>
    <cfRule type="expression" dxfId="16" priority="7">
      <formula>OR(H7="2-Baixo",H7="2-Baixo")</formula>
    </cfRule>
    <cfRule type="expression" dxfId="15" priority="8">
      <formula>OR(H7="1-Muito baixo",H7="1-Muito baixo")</formula>
    </cfRule>
  </conditionalFormatting>
  <conditionalFormatting sqref="G5:G104">
    <cfRule type="expression" dxfId="14" priority="1">
      <formula>OR(G5="4-Alto",G5="4-Alto")</formula>
    </cfRule>
    <cfRule type="expression" dxfId="13" priority="2">
      <formula>OR(G5="3-Médio",G5="3-Médio")</formula>
    </cfRule>
    <cfRule type="expression" dxfId="12" priority="3">
      <formula>OR(G5="2-Baixo",G5="2-Baixo")</formula>
    </cfRule>
    <cfRule type="expression" dxfId="11" priority="4">
      <formula>OR(G5="1-Muito baixo",G5="1-Muito baixo")</formula>
    </cfRule>
  </conditionalFormatting>
  <dataValidations count="4">
    <dataValidation type="list" allowBlank="1" showInputMessage="1" showErrorMessage="1" sqref="S5:S104">
      <formula1>"Muito baixo,Baixo,Médio,Alto,Não aplicável"</formula1>
    </dataValidation>
    <dataValidation type="list" allowBlank="1" showInputMessage="1" showErrorMessage="1" sqref="X5:X18">
      <formula1>"Evitar,Transferir,Mitigar,Aceitar"</formula1>
    </dataValidation>
    <dataValidation type="list" allowBlank="1" showInputMessage="1" showErrorMessage="1" sqref="M5:M18 O5:O104 Q5:Q104 F5:F104">
      <formula1>"Muito baixo,Baixo,Médio,Alto"</formula1>
    </dataValidation>
    <dataValidation type="list" allowBlank="1" showInputMessage="1" showErrorMessage="1" sqref="K5:K18 E5:E104">
      <formula1>"Muito baixa,Baixa,Média,Alta"</formula1>
    </dataValidation>
  </dataValidations>
  <pageMargins left="0.23622047244094491" right="0.23622047244094491" top="0.74803149606299213" bottom="0.74803149606299213" header="0.31496062992125984" footer="0.31496062992125984"/>
  <pageSetup paperSize="9" scale="75"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26"/>
  <sheetViews>
    <sheetView showGridLines="0" zoomScaleNormal="100" zoomScaleSheetLayoutView="130" workbookViewId="0">
      <pane xSplit="2" ySplit="1" topLeftCell="C2" activePane="bottomRight" state="frozen"/>
      <selection pane="topRight" activeCell="C1" sqref="C1"/>
      <selection pane="bottomLeft" activeCell="A2" sqref="A2"/>
      <selection pane="bottomRight" activeCell="D6" sqref="D6"/>
    </sheetView>
  </sheetViews>
  <sheetFormatPr defaultRowHeight="12.75"/>
  <cols>
    <col min="1" max="1" width="4.7109375" style="173" customWidth="1"/>
    <col min="2" max="2" width="54.140625" style="173" customWidth="1"/>
    <col min="3" max="4" width="118.140625" style="173" customWidth="1"/>
    <col min="5" max="16384" width="9.140625" style="165"/>
  </cols>
  <sheetData>
    <row r="1" spans="1:4">
      <c r="A1" s="163" t="s">
        <v>192</v>
      </c>
      <c r="B1" s="163" t="s">
        <v>193</v>
      </c>
      <c r="C1" s="164" t="s">
        <v>196</v>
      </c>
      <c r="D1" s="164" t="s">
        <v>195</v>
      </c>
    </row>
    <row r="2" spans="1:4" ht="116.25" customHeight="1">
      <c r="A2" s="166">
        <v>0</v>
      </c>
      <c r="B2" s="167" t="s">
        <v>194</v>
      </c>
      <c r="C2" s="168"/>
      <c r="D2" s="168" t="s">
        <v>127</v>
      </c>
    </row>
    <row r="3" spans="1:4" ht="76.5">
      <c r="A3" s="169">
        <v>1</v>
      </c>
      <c r="B3" s="170" t="s">
        <v>90</v>
      </c>
      <c r="C3" s="171"/>
      <c r="D3" s="171" t="s">
        <v>114</v>
      </c>
    </row>
    <row r="4" spans="1:4" ht="76.5">
      <c r="A4" s="169">
        <v>2</v>
      </c>
      <c r="B4" s="170" t="s">
        <v>91</v>
      </c>
      <c r="C4" s="171"/>
      <c r="D4" s="171" t="s">
        <v>115</v>
      </c>
    </row>
    <row r="5" spans="1:4" ht="63.75">
      <c r="A5" s="169">
        <v>3</v>
      </c>
      <c r="B5" s="170" t="s">
        <v>92</v>
      </c>
      <c r="C5" s="171"/>
      <c r="D5" s="171" t="s">
        <v>116</v>
      </c>
    </row>
    <row r="6" spans="1:4" ht="51">
      <c r="A6" s="169">
        <v>4</v>
      </c>
      <c r="B6" s="170" t="s">
        <v>93</v>
      </c>
      <c r="C6" s="171"/>
      <c r="D6" s="171" t="s">
        <v>117</v>
      </c>
    </row>
    <row r="7" spans="1:4" ht="51">
      <c r="A7" s="169">
        <v>5</v>
      </c>
      <c r="B7" s="170" t="s">
        <v>94</v>
      </c>
      <c r="C7" s="171"/>
      <c r="D7" s="171" t="s">
        <v>117</v>
      </c>
    </row>
    <row r="8" spans="1:4" ht="110.25">
      <c r="A8" s="169">
        <v>6</v>
      </c>
      <c r="B8" s="170" t="s">
        <v>95</v>
      </c>
      <c r="C8" s="171"/>
      <c r="D8" s="171" t="s">
        <v>118</v>
      </c>
    </row>
    <row r="9" spans="1:4" ht="63.75">
      <c r="A9" s="169">
        <v>7</v>
      </c>
      <c r="B9" s="170" t="s">
        <v>96</v>
      </c>
      <c r="C9" s="171"/>
      <c r="D9" s="171" t="s">
        <v>119</v>
      </c>
    </row>
    <row r="10" spans="1:4" ht="51">
      <c r="A10" s="169">
        <v>8</v>
      </c>
      <c r="B10" s="170" t="s">
        <v>97</v>
      </c>
      <c r="C10" s="171"/>
      <c r="D10" s="171" t="s">
        <v>117</v>
      </c>
    </row>
    <row r="11" spans="1:4" ht="51">
      <c r="A11" s="169">
        <v>9</v>
      </c>
      <c r="B11" s="170" t="s">
        <v>98</v>
      </c>
      <c r="C11" s="171"/>
      <c r="D11" s="171" t="s">
        <v>117</v>
      </c>
    </row>
    <row r="12" spans="1:4" ht="51">
      <c r="A12" s="169">
        <v>10</v>
      </c>
      <c r="B12" s="170" t="s">
        <v>99</v>
      </c>
      <c r="C12" s="171"/>
      <c r="D12" s="171" t="s">
        <v>117</v>
      </c>
    </row>
    <row r="13" spans="1:4" ht="51">
      <c r="A13" s="169">
        <v>11</v>
      </c>
      <c r="B13" s="170" t="s">
        <v>100</v>
      </c>
      <c r="C13" s="171"/>
      <c r="D13" s="171" t="s">
        <v>117</v>
      </c>
    </row>
    <row r="14" spans="1:4" ht="51">
      <c r="A14" s="169">
        <v>12</v>
      </c>
      <c r="B14" s="170" t="s">
        <v>101</v>
      </c>
      <c r="C14" s="171"/>
      <c r="D14" s="171" t="s">
        <v>117</v>
      </c>
    </row>
    <row r="15" spans="1:4" ht="51">
      <c r="A15" s="169">
        <v>13</v>
      </c>
      <c r="B15" s="170" t="s">
        <v>102</v>
      </c>
      <c r="C15" s="171"/>
      <c r="D15" s="171" t="s">
        <v>120</v>
      </c>
    </row>
    <row r="16" spans="1:4" ht="51">
      <c r="A16" s="169">
        <v>14</v>
      </c>
      <c r="B16" s="170" t="s">
        <v>103</v>
      </c>
      <c r="C16" s="171"/>
      <c r="D16" s="171" t="s">
        <v>117</v>
      </c>
    </row>
    <row r="17" spans="1:4" ht="47.25">
      <c r="A17" s="169">
        <v>15</v>
      </c>
      <c r="B17" s="170" t="s">
        <v>104</v>
      </c>
      <c r="C17" s="171"/>
      <c r="D17" s="171" t="s">
        <v>121</v>
      </c>
    </row>
    <row r="18" spans="1:4" ht="51">
      <c r="A18" s="169">
        <v>16</v>
      </c>
      <c r="B18" s="170" t="s">
        <v>105</v>
      </c>
      <c r="C18" s="171"/>
      <c r="D18" s="171" t="s">
        <v>117</v>
      </c>
    </row>
    <row r="19" spans="1:4" ht="38.25">
      <c r="A19" s="169">
        <v>17</v>
      </c>
      <c r="B19" s="170" t="s">
        <v>106</v>
      </c>
      <c r="C19" s="171"/>
      <c r="D19" s="171" t="s">
        <v>122</v>
      </c>
    </row>
    <row r="20" spans="1:4" ht="51">
      <c r="A20" s="169">
        <v>18</v>
      </c>
      <c r="B20" s="170" t="s">
        <v>107</v>
      </c>
      <c r="C20" s="171"/>
      <c r="D20" s="171" t="s">
        <v>117</v>
      </c>
    </row>
    <row r="21" spans="1:4" ht="51">
      <c r="A21" s="169">
        <v>19</v>
      </c>
      <c r="B21" s="170" t="s">
        <v>108</v>
      </c>
      <c r="C21" s="171"/>
      <c r="D21" s="171" t="s">
        <v>117</v>
      </c>
    </row>
    <row r="22" spans="1:4" ht="51">
      <c r="A22" s="169">
        <v>20</v>
      </c>
      <c r="B22" s="170" t="s">
        <v>109</v>
      </c>
      <c r="C22" s="171"/>
      <c r="D22" s="171" t="s">
        <v>117</v>
      </c>
    </row>
    <row r="23" spans="1:4" ht="51">
      <c r="A23" s="169">
        <v>21</v>
      </c>
      <c r="B23" s="170" t="s">
        <v>110</v>
      </c>
      <c r="C23" s="171"/>
      <c r="D23" s="171" t="s">
        <v>120</v>
      </c>
    </row>
    <row r="24" spans="1:4" ht="51" hidden="1">
      <c r="A24" s="169">
        <v>21</v>
      </c>
      <c r="B24" s="170" t="s">
        <v>111</v>
      </c>
      <c r="C24" s="172"/>
      <c r="D24" s="172" t="s">
        <v>117</v>
      </c>
    </row>
    <row r="25" spans="1:4" ht="51">
      <c r="A25" s="169">
        <v>21</v>
      </c>
      <c r="B25" s="170" t="s">
        <v>112</v>
      </c>
      <c r="C25" s="174"/>
      <c r="D25" s="174" t="s">
        <v>117</v>
      </c>
    </row>
    <row r="26" spans="1:4" ht="51">
      <c r="A26" s="169">
        <v>21</v>
      </c>
      <c r="B26" s="170" t="s">
        <v>113</v>
      </c>
      <c r="C26" s="174"/>
      <c r="D26" s="174" t="s">
        <v>117</v>
      </c>
    </row>
  </sheetData>
  <autoFilter ref="A1:D24">
    <sortState ref="A2:F24">
      <sortCondition ref="A1:A24"/>
    </sortState>
  </autoFilter>
  <conditionalFormatting sqref="A3:A26">
    <cfRule type="cellIs" dxfId="10" priority="11" operator="notEqual">
      <formula>"A detalhar"</formula>
    </cfRule>
  </conditionalFormatting>
  <conditionalFormatting sqref="C11">
    <cfRule type="expression" dxfId="9" priority="10">
      <formula>AND(C11&lt;&gt;"",C11&lt;&gt;"preencher esse campo")</formula>
    </cfRule>
  </conditionalFormatting>
  <conditionalFormatting sqref="C14">
    <cfRule type="expression" dxfId="8" priority="9">
      <formula>AND(C14&lt;&gt;"",C14&lt;&gt;"preencher esse campo")</formula>
    </cfRule>
  </conditionalFormatting>
  <conditionalFormatting sqref="C12">
    <cfRule type="expression" dxfId="7" priority="8">
      <formula>AND(C12&lt;&gt;"",C12&lt;&gt;"preencher esse campo")</formula>
    </cfRule>
  </conditionalFormatting>
  <conditionalFormatting sqref="C15">
    <cfRule type="expression" dxfId="6" priority="7">
      <formula>AND(C15&lt;&gt;"",C15&lt;&gt;"preencher esse campo")</formula>
    </cfRule>
  </conditionalFormatting>
  <conditionalFormatting sqref="C20">
    <cfRule type="expression" dxfId="5" priority="6">
      <formula>AND(C20&lt;&gt;"",C20&lt;&gt;"preencher esse campo")</formula>
    </cfRule>
  </conditionalFormatting>
  <conditionalFormatting sqref="D11">
    <cfRule type="expression" dxfId="4" priority="5">
      <formula>AND(D11&lt;&gt;"",D11&lt;&gt;"preencher esse campo")</formula>
    </cfRule>
  </conditionalFormatting>
  <conditionalFormatting sqref="D14">
    <cfRule type="expression" dxfId="3" priority="4">
      <formula>AND(D14&lt;&gt;"",D14&lt;&gt;"preencher esse campo")</formula>
    </cfRule>
  </conditionalFormatting>
  <conditionalFormatting sqref="D12">
    <cfRule type="expression" dxfId="2" priority="3">
      <formula>AND(D12&lt;&gt;"",D12&lt;&gt;"preencher esse campo")</formula>
    </cfRule>
  </conditionalFormatting>
  <conditionalFormatting sqref="D15">
    <cfRule type="expression" dxfId="1" priority="2">
      <formula>AND(D15&lt;&gt;"",D15&lt;&gt;"preencher esse campo")</formula>
    </cfRule>
  </conditionalFormatting>
  <conditionalFormatting sqref="D20">
    <cfRule type="expression" dxfId="0" priority="1">
      <formula>AND(D20&lt;&gt;"",D20&lt;&gt;"preencher esse campo")</formula>
    </cfRule>
  </conditionalFormatting>
  <pageMargins left="0.511811024" right="0.511811024" top="0.78740157499999996" bottom="0.78740157499999996" header="0.31496062000000002" footer="0.31496062000000002"/>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STATUS_REPORT</vt:lpstr>
      <vt:lpstr>Feriados</vt:lpstr>
      <vt:lpstr>Base dados pizza</vt:lpstr>
      <vt:lpstr>LISTA DE RISCOS</vt:lpstr>
      <vt:lpstr>STATUS_HISTORICO</vt:lpstr>
      <vt:lpstr>'LISTA DE RISCOS'!Area_de_impressao</vt:lpstr>
      <vt:lpstr>STATUS_REPORT!Area_de_impressao</vt:lpstr>
    </vt:vector>
  </TitlesOfParts>
  <Company>INPI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Davison Rego Menezes</cp:lastModifiedBy>
  <cp:lastPrinted>2019-11-01T13:22:26Z</cp:lastPrinted>
  <dcterms:created xsi:type="dcterms:W3CDTF">2017-11-30T17:18:01Z</dcterms:created>
  <dcterms:modified xsi:type="dcterms:W3CDTF">2020-04-21T23:10:08Z</dcterms:modified>
</cp:coreProperties>
</file>