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EstaPasta_de_trabalho" defaultThemeVersion="124226"/>
  <bookViews>
    <workbookView xWindow="-120" yWindow="-120" windowWidth="20730" windowHeight="1116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U102" i="34" s="1"/>
  <c r="V102" i="34" s="1"/>
  <c r="L102" i="34"/>
  <c r="J102" i="34"/>
  <c r="I102" i="34"/>
  <c r="H102" i="34" s="1"/>
  <c r="G102" i="34" s="1"/>
  <c r="T101" i="34"/>
  <c r="R101" i="34"/>
  <c r="P101" i="34"/>
  <c r="N101" i="34"/>
  <c r="L101" i="34"/>
  <c r="J101" i="34"/>
  <c r="I101" i="34"/>
  <c r="T100" i="34"/>
  <c r="R100" i="34"/>
  <c r="P100" i="34"/>
  <c r="N100" i="34"/>
  <c r="L100" i="34"/>
  <c r="J100" i="34"/>
  <c r="I100" i="34"/>
  <c r="H100" i="34" s="1"/>
  <c r="G100" i="34" s="1"/>
  <c r="T99" i="34"/>
  <c r="R99" i="34"/>
  <c r="P99" i="34"/>
  <c r="N99" i="34"/>
  <c r="L99" i="34"/>
  <c r="J99" i="34"/>
  <c r="H99" i="34" s="1"/>
  <c r="G99" i="34" s="1"/>
  <c r="I99" i="34"/>
  <c r="T98" i="34"/>
  <c r="R98" i="34"/>
  <c r="P98" i="34"/>
  <c r="N98" i="34"/>
  <c r="L98" i="34"/>
  <c r="J98" i="34"/>
  <c r="I98" i="34"/>
  <c r="H98" i="34" s="1"/>
  <c r="G98" i="34" s="1"/>
  <c r="T97" i="34"/>
  <c r="R97" i="34"/>
  <c r="P97" i="34"/>
  <c r="N97" i="34"/>
  <c r="U97" i="34" s="1"/>
  <c r="V97" i="34" s="1"/>
  <c r="L97" i="34"/>
  <c r="J97" i="34"/>
  <c r="I97" i="34"/>
  <c r="H97" i="34" s="1"/>
  <c r="G97" i="34" s="1"/>
  <c r="T96" i="34"/>
  <c r="R96" i="34"/>
  <c r="P96" i="34"/>
  <c r="N96" i="34"/>
  <c r="L96" i="34"/>
  <c r="J96" i="34"/>
  <c r="I96" i="34"/>
  <c r="H96" i="34"/>
  <c r="G96" i="34" s="1"/>
  <c r="T95" i="34"/>
  <c r="R95" i="34"/>
  <c r="P95" i="34"/>
  <c r="N95" i="34"/>
  <c r="L95" i="34"/>
  <c r="J95" i="34"/>
  <c r="H95" i="34" s="1"/>
  <c r="G95" i="34" s="1"/>
  <c r="I95" i="34"/>
  <c r="T94" i="34"/>
  <c r="R94" i="34"/>
  <c r="P94" i="34"/>
  <c r="N94" i="34"/>
  <c r="L94" i="34"/>
  <c r="J94" i="34"/>
  <c r="I94" i="34"/>
  <c r="T93" i="34"/>
  <c r="R93" i="34"/>
  <c r="P93" i="34"/>
  <c r="N93" i="34"/>
  <c r="L93" i="34"/>
  <c r="J93" i="34"/>
  <c r="I93" i="34"/>
  <c r="H93" i="34" s="1"/>
  <c r="G93" i="34" s="1"/>
  <c r="T92" i="34"/>
  <c r="R92" i="34"/>
  <c r="P92" i="34"/>
  <c r="N92" i="34"/>
  <c r="U92" i="34" s="1"/>
  <c r="L92" i="34"/>
  <c r="J92" i="34"/>
  <c r="I92" i="34"/>
  <c r="H92" i="34"/>
  <c r="G92" i="34" s="1"/>
  <c r="T91" i="34"/>
  <c r="R91" i="34"/>
  <c r="P91" i="34"/>
  <c r="N91" i="34"/>
  <c r="U91" i="34" s="1"/>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U86" i="34" s="1"/>
  <c r="V86" i="34" s="1"/>
  <c r="L86" i="34"/>
  <c r="J86" i="34"/>
  <c r="I86" i="34"/>
  <c r="H86" i="34" s="1"/>
  <c r="G86" i="34" s="1"/>
  <c r="T85" i="34"/>
  <c r="R85" i="34"/>
  <c r="P85" i="34"/>
  <c r="N85" i="34"/>
  <c r="L85" i="34"/>
  <c r="J85" i="34"/>
  <c r="I85" i="34"/>
  <c r="T84" i="34"/>
  <c r="R84" i="34"/>
  <c r="P84" i="34"/>
  <c r="N84" i="34"/>
  <c r="L84" i="34"/>
  <c r="J84" i="34"/>
  <c r="I84" i="34"/>
  <c r="H84" i="34" s="1"/>
  <c r="G84" i="34" s="1"/>
  <c r="T83" i="34"/>
  <c r="R83" i="34"/>
  <c r="P83" i="34"/>
  <c r="N83" i="34"/>
  <c r="L83" i="34"/>
  <c r="J83" i="34"/>
  <c r="H83" i="34" s="1"/>
  <c r="G83" i="34" s="1"/>
  <c r="I83" i="34"/>
  <c r="T82" i="34"/>
  <c r="R82" i="34"/>
  <c r="P82" i="34"/>
  <c r="N82" i="34"/>
  <c r="L82" i="34"/>
  <c r="J82" i="34"/>
  <c r="I82" i="34"/>
  <c r="H82" i="34" s="1"/>
  <c r="G82" i="34" s="1"/>
  <c r="T81" i="34"/>
  <c r="R81" i="34"/>
  <c r="P81" i="34"/>
  <c r="N81" i="34"/>
  <c r="U81" i="34" s="1"/>
  <c r="V81" i="34" s="1"/>
  <c r="L81" i="34"/>
  <c r="J81" i="34"/>
  <c r="I81" i="34"/>
  <c r="H81" i="34" s="1"/>
  <c r="G81" i="34" s="1"/>
  <c r="T80" i="34"/>
  <c r="R80" i="34"/>
  <c r="P80" i="34"/>
  <c r="N80" i="34"/>
  <c r="L80" i="34"/>
  <c r="J80" i="34"/>
  <c r="I80" i="34"/>
  <c r="H80" i="34"/>
  <c r="G80" i="34" s="1"/>
  <c r="T79" i="34"/>
  <c r="R79" i="34"/>
  <c r="P79" i="34"/>
  <c r="N79" i="34"/>
  <c r="L79" i="34"/>
  <c r="J79" i="34"/>
  <c r="H79" i="34" s="1"/>
  <c r="G79" i="34" s="1"/>
  <c r="I79" i="34"/>
  <c r="T78" i="34"/>
  <c r="R78" i="34"/>
  <c r="P78" i="34"/>
  <c r="N78" i="34"/>
  <c r="L78" i="34"/>
  <c r="J78" i="34"/>
  <c r="I78" i="34"/>
  <c r="T77" i="34"/>
  <c r="R77" i="34"/>
  <c r="P77" i="34"/>
  <c r="N77" i="34"/>
  <c r="L77" i="34"/>
  <c r="J77" i="34"/>
  <c r="I77" i="34"/>
  <c r="H77" i="34" s="1"/>
  <c r="G77" i="34" s="1"/>
  <c r="T76" i="34"/>
  <c r="R76" i="34"/>
  <c r="P76" i="34"/>
  <c r="N76" i="34"/>
  <c r="U76" i="34" s="1"/>
  <c r="L76" i="34"/>
  <c r="J76" i="34"/>
  <c r="I76" i="34"/>
  <c r="H76" i="34"/>
  <c r="G76" i="34" s="1"/>
  <c r="T75" i="34"/>
  <c r="R75" i="34"/>
  <c r="P75" i="34"/>
  <c r="N75" i="34"/>
  <c r="U75" i="34" s="1"/>
  <c r="L75" i="34"/>
  <c r="J75" i="34"/>
  <c r="I75" i="34"/>
  <c r="T74" i="34"/>
  <c r="R74" i="34"/>
  <c r="P74" i="34"/>
  <c r="N74" i="34"/>
  <c r="L74" i="34"/>
  <c r="J74" i="34"/>
  <c r="I74" i="34"/>
  <c r="T73" i="34"/>
  <c r="R73" i="34"/>
  <c r="P73" i="34"/>
  <c r="N73" i="34"/>
  <c r="L73" i="34"/>
  <c r="J73" i="34"/>
  <c r="I73" i="34"/>
  <c r="T72" i="34"/>
  <c r="R72" i="34"/>
  <c r="P72" i="34"/>
  <c r="N72" i="34"/>
  <c r="L72" i="34"/>
  <c r="J72" i="34"/>
  <c r="I72" i="34"/>
  <c r="H72" i="34" s="1"/>
  <c r="G72" i="34" s="1"/>
  <c r="T71" i="34"/>
  <c r="R71" i="34"/>
  <c r="P71" i="34"/>
  <c r="N71" i="34"/>
  <c r="L71" i="34"/>
  <c r="J71" i="34"/>
  <c r="I71" i="34"/>
  <c r="T70" i="34"/>
  <c r="R70" i="34"/>
  <c r="P70" i="34"/>
  <c r="N70" i="34"/>
  <c r="U70" i="34" s="1"/>
  <c r="V70" i="34" s="1"/>
  <c r="L70" i="34"/>
  <c r="J70" i="34"/>
  <c r="I70" i="34"/>
  <c r="H70" i="34" s="1"/>
  <c r="G70" i="34" s="1"/>
  <c r="T69" i="34"/>
  <c r="R69" i="34"/>
  <c r="P69" i="34"/>
  <c r="N69" i="34"/>
  <c r="L69" i="34"/>
  <c r="J69" i="34"/>
  <c r="I69" i="34"/>
  <c r="T68" i="34"/>
  <c r="R68" i="34"/>
  <c r="P68" i="34"/>
  <c r="N68" i="34"/>
  <c r="L68" i="34"/>
  <c r="J68" i="34"/>
  <c r="I68" i="34"/>
  <c r="H68" i="34" s="1"/>
  <c r="G68" i="34" s="1"/>
  <c r="T67" i="34"/>
  <c r="R67" i="34"/>
  <c r="P67" i="34"/>
  <c r="N67" i="34"/>
  <c r="L67" i="34"/>
  <c r="J67" i="34"/>
  <c r="H67" i="34" s="1"/>
  <c r="G67" i="34" s="1"/>
  <c r="I67" i="34"/>
  <c r="T66" i="34"/>
  <c r="R66" i="34"/>
  <c r="P66" i="34"/>
  <c r="N66" i="34"/>
  <c r="L66" i="34"/>
  <c r="J66" i="34"/>
  <c r="I66" i="34"/>
  <c r="H66" i="34" s="1"/>
  <c r="G66" i="34" s="1"/>
  <c r="T65" i="34"/>
  <c r="R65" i="34"/>
  <c r="P65" i="34"/>
  <c r="N65" i="34"/>
  <c r="U65" i="34" s="1"/>
  <c r="V65" i="34" s="1"/>
  <c r="L65" i="34"/>
  <c r="J65" i="34"/>
  <c r="I65" i="34"/>
  <c r="H65" i="34" s="1"/>
  <c r="G65" i="34" s="1"/>
  <c r="T64" i="34"/>
  <c r="R64" i="34"/>
  <c r="P64" i="34"/>
  <c r="N64" i="34"/>
  <c r="L64" i="34"/>
  <c r="J64" i="34"/>
  <c r="I64" i="34"/>
  <c r="H64" i="34"/>
  <c r="G64" i="34" s="1"/>
  <c r="T63" i="34"/>
  <c r="R63" i="34"/>
  <c r="P63" i="34"/>
  <c r="N63" i="34"/>
  <c r="L63" i="34"/>
  <c r="J63" i="34"/>
  <c r="H63" i="34" s="1"/>
  <c r="G63" i="34" s="1"/>
  <c r="I63" i="34"/>
  <c r="T62" i="34"/>
  <c r="R62" i="34"/>
  <c r="P62" i="34"/>
  <c r="N62" i="34"/>
  <c r="L62" i="34"/>
  <c r="J62" i="34"/>
  <c r="I62" i="34"/>
  <c r="T61" i="34"/>
  <c r="R61" i="34"/>
  <c r="P61" i="34"/>
  <c r="N61" i="34"/>
  <c r="L61" i="34"/>
  <c r="J61" i="34"/>
  <c r="I61" i="34"/>
  <c r="H61" i="34" s="1"/>
  <c r="G61" i="34" s="1"/>
  <c r="T60" i="34"/>
  <c r="R60" i="34"/>
  <c r="P60" i="34"/>
  <c r="N60" i="34"/>
  <c r="U60" i="34" s="1"/>
  <c r="L60" i="34"/>
  <c r="J60" i="34"/>
  <c r="I60" i="34"/>
  <c r="H60" i="34"/>
  <c r="G60" i="34" s="1"/>
  <c r="T59" i="34"/>
  <c r="R59" i="34"/>
  <c r="P59" i="34"/>
  <c r="N59" i="34"/>
  <c r="U59" i="34" s="1"/>
  <c r="L59" i="34"/>
  <c r="J59" i="34"/>
  <c r="I59" i="34"/>
  <c r="T58" i="34"/>
  <c r="R58" i="34"/>
  <c r="P58" i="34"/>
  <c r="N58" i="34"/>
  <c r="L58" i="34"/>
  <c r="J58" i="34"/>
  <c r="I58" i="34"/>
  <c r="T57" i="34"/>
  <c r="R57" i="34"/>
  <c r="P57" i="34"/>
  <c r="N57" i="34"/>
  <c r="L57" i="34"/>
  <c r="J57" i="34"/>
  <c r="I57" i="34"/>
  <c r="T56" i="34"/>
  <c r="R56" i="34"/>
  <c r="P56" i="34"/>
  <c r="N56" i="34"/>
  <c r="L56" i="34"/>
  <c r="J56" i="34"/>
  <c r="I56" i="34"/>
  <c r="H56" i="34" s="1"/>
  <c r="G56" i="34" s="1"/>
  <c r="T55" i="34"/>
  <c r="R55" i="34"/>
  <c r="P55" i="34"/>
  <c r="N55" i="34"/>
  <c r="L55" i="34"/>
  <c r="J55" i="34"/>
  <c r="I55" i="34"/>
  <c r="T54" i="34"/>
  <c r="R54" i="34"/>
  <c r="P54" i="34"/>
  <c r="N54" i="34"/>
  <c r="U54" i="34" s="1"/>
  <c r="V54" i="34" s="1"/>
  <c r="L54" i="34"/>
  <c r="J54" i="34"/>
  <c r="I54" i="34"/>
  <c r="H54" i="34" s="1"/>
  <c r="G54" i="34" s="1"/>
  <c r="T53" i="34"/>
  <c r="R53" i="34"/>
  <c r="P53" i="34"/>
  <c r="N53" i="34"/>
  <c r="L53" i="34"/>
  <c r="J53" i="34"/>
  <c r="I53" i="34"/>
  <c r="T52" i="34"/>
  <c r="R52" i="34"/>
  <c r="P52" i="34"/>
  <c r="N52" i="34"/>
  <c r="L52" i="34"/>
  <c r="J52" i="34"/>
  <c r="I52" i="34"/>
  <c r="H52" i="34" s="1"/>
  <c r="G52" i="34" s="1"/>
  <c r="T51" i="34"/>
  <c r="R51" i="34"/>
  <c r="P51" i="34"/>
  <c r="N51" i="34"/>
  <c r="L51" i="34"/>
  <c r="J51" i="34"/>
  <c r="H51" i="34" s="1"/>
  <c r="G51" i="34" s="1"/>
  <c r="I51" i="34"/>
  <c r="T50" i="34"/>
  <c r="R50" i="34"/>
  <c r="P50" i="34"/>
  <c r="N50" i="34"/>
  <c r="L50" i="34"/>
  <c r="J50" i="34"/>
  <c r="I50" i="34"/>
  <c r="H50" i="34" s="1"/>
  <c r="G50" i="34" s="1"/>
  <c r="T49" i="34"/>
  <c r="R49" i="34"/>
  <c r="P49" i="34"/>
  <c r="N49" i="34"/>
  <c r="U49" i="34" s="1"/>
  <c r="V49" i="34" s="1"/>
  <c r="L49" i="34"/>
  <c r="J49" i="34"/>
  <c r="I49" i="34"/>
  <c r="H49" i="34" s="1"/>
  <c r="G49" i="34" s="1"/>
  <c r="T48" i="34"/>
  <c r="R48" i="34"/>
  <c r="P48" i="34"/>
  <c r="N48" i="34"/>
  <c r="L48" i="34"/>
  <c r="J48" i="34"/>
  <c r="I48" i="34"/>
  <c r="H48" i="34"/>
  <c r="G48" i="34" s="1"/>
  <c r="T47" i="34"/>
  <c r="R47" i="34"/>
  <c r="P47" i="34"/>
  <c r="N47" i="34"/>
  <c r="L47" i="34"/>
  <c r="J47" i="34"/>
  <c r="H47" i="34" s="1"/>
  <c r="G47" i="34" s="1"/>
  <c r="I47" i="34"/>
  <c r="T46" i="34"/>
  <c r="R46" i="34"/>
  <c r="P46" i="34"/>
  <c r="N46" i="34"/>
  <c r="L46" i="34"/>
  <c r="J46" i="34"/>
  <c r="I46" i="34"/>
  <c r="T45" i="34"/>
  <c r="R45" i="34"/>
  <c r="P45" i="34"/>
  <c r="N45" i="34"/>
  <c r="L45" i="34"/>
  <c r="J45" i="34"/>
  <c r="I45" i="34"/>
  <c r="H45" i="34" s="1"/>
  <c r="G45" i="34" s="1"/>
  <c r="T44" i="34"/>
  <c r="R44" i="34"/>
  <c r="P44" i="34"/>
  <c r="N44" i="34"/>
  <c r="U44" i="34" s="1"/>
  <c r="L44" i="34"/>
  <c r="J44" i="34"/>
  <c r="I44" i="34"/>
  <c r="H44" i="34"/>
  <c r="G44" i="34" s="1"/>
  <c r="T43" i="34"/>
  <c r="R43" i="34"/>
  <c r="P43" i="34"/>
  <c r="N43" i="34"/>
  <c r="U43" i="34" s="1"/>
  <c r="L43" i="34"/>
  <c r="J43" i="34"/>
  <c r="I43" i="34"/>
  <c r="T42" i="34"/>
  <c r="R42" i="34"/>
  <c r="P42" i="34"/>
  <c r="N42" i="34"/>
  <c r="U42" i="34" s="1"/>
  <c r="V42" i="34" s="1"/>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I35" i="34"/>
  <c r="T34" i="34"/>
  <c r="R34" i="34"/>
  <c r="P34" i="34"/>
  <c r="N34" i="34"/>
  <c r="U34" i="34" s="1"/>
  <c r="V34" i="34" s="1"/>
  <c r="L34" i="34"/>
  <c r="J34" i="34"/>
  <c r="I34" i="34"/>
  <c r="H34" i="34" s="1"/>
  <c r="G34" i="34" s="1"/>
  <c r="T33" i="34"/>
  <c r="R33" i="34"/>
  <c r="P33" i="34"/>
  <c r="N33" i="34"/>
  <c r="L33" i="34"/>
  <c r="J33" i="34"/>
  <c r="I33" i="34"/>
  <c r="T32" i="34"/>
  <c r="R32" i="34"/>
  <c r="P32" i="34"/>
  <c r="N32" i="34"/>
  <c r="L32" i="34"/>
  <c r="J32" i="34"/>
  <c r="I32" i="34"/>
  <c r="T31" i="34"/>
  <c r="R31" i="34"/>
  <c r="P31" i="34"/>
  <c r="N31" i="34"/>
  <c r="L31" i="34"/>
  <c r="J31" i="34"/>
  <c r="H31" i="34" s="1"/>
  <c r="G31" i="34" s="1"/>
  <c r="I31" i="34"/>
  <c r="T30" i="34"/>
  <c r="R30" i="34"/>
  <c r="P30" i="34"/>
  <c r="N30" i="34"/>
  <c r="L30" i="34"/>
  <c r="J30" i="34"/>
  <c r="I30" i="34"/>
  <c r="T29" i="34"/>
  <c r="R29" i="34"/>
  <c r="P29" i="34"/>
  <c r="N29" i="34"/>
  <c r="L29" i="34"/>
  <c r="J29" i="34"/>
  <c r="I29" i="34"/>
  <c r="H29" i="34" s="1"/>
  <c r="G29" i="34" s="1"/>
  <c r="T28" i="34"/>
  <c r="R28" i="34"/>
  <c r="P28" i="34"/>
  <c r="N28" i="34"/>
  <c r="L28" i="34"/>
  <c r="J28" i="34"/>
  <c r="I28" i="34"/>
  <c r="T27" i="34"/>
  <c r="R27" i="34"/>
  <c r="P27" i="34"/>
  <c r="N27" i="34"/>
  <c r="L27" i="34"/>
  <c r="J27" i="34"/>
  <c r="H27" i="34" s="1"/>
  <c r="G27" i="34" s="1"/>
  <c r="I27" i="34"/>
  <c r="T26" i="34"/>
  <c r="R26" i="34"/>
  <c r="P26" i="34"/>
  <c r="N26" i="34"/>
  <c r="L26" i="34"/>
  <c r="J26" i="34"/>
  <c r="I26" i="34"/>
  <c r="T25" i="34"/>
  <c r="R25" i="34"/>
  <c r="P25" i="34"/>
  <c r="N25" i="34"/>
  <c r="L25" i="34"/>
  <c r="J25" i="34"/>
  <c r="I25" i="34"/>
  <c r="H25" i="34" s="1"/>
  <c r="G25" i="34" s="1"/>
  <c r="T24" i="34"/>
  <c r="R24" i="34"/>
  <c r="P24" i="34"/>
  <c r="N24" i="34"/>
  <c r="L24" i="34"/>
  <c r="J24" i="34"/>
  <c r="I24" i="34"/>
  <c r="T23" i="34"/>
  <c r="R23" i="34"/>
  <c r="P23" i="34"/>
  <c r="N23" i="34"/>
  <c r="L23" i="34"/>
  <c r="J23" i="34"/>
  <c r="I23" i="34"/>
  <c r="H23" i="34" s="1"/>
  <c r="G23" i="34" s="1"/>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L19" i="34"/>
  <c r="J19" i="34"/>
  <c r="I19" i="34"/>
  <c r="H19" i="34"/>
  <c r="G19" i="34"/>
  <c r="T18" i="34"/>
  <c r="R18" i="34"/>
  <c r="P18" i="34"/>
  <c r="N18" i="34"/>
  <c r="U18" i="34" s="1"/>
  <c r="L18" i="34"/>
  <c r="J18" i="34"/>
  <c r="I18" i="34"/>
  <c r="T17" i="34"/>
  <c r="R17" i="34"/>
  <c r="P17" i="34"/>
  <c r="N17" i="34"/>
  <c r="L17" i="34"/>
  <c r="J17" i="34"/>
  <c r="I17" i="34"/>
  <c r="T16" i="34"/>
  <c r="R16" i="34"/>
  <c r="P16" i="34"/>
  <c r="N16" i="34"/>
  <c r="L16" i="34"/>
  <c r="J16" i="34"/>
  <c r="I16" i="34"/>
  <c r="T15" i="34"/>
  <c r="R15" i="34"/>
  <c r="P15" i="34"/>
  <c r="N15" i="34"/>
  <c r="L15" i="34"/>
  <c r="J15" i="34"/>
  <c r="I15" i="34"/>
  <c r="H15" i="34" s="1"/>
  <c r="G15" i="34" s="1"/>
  <c r="T14" i="34"/>
  <c r="R14" i="34"/>
  <c r="P14" i="34"/>
  <c r="N14" i="34"/>
  <c r="L14" i="34"/>
  <c r="J14" i="34"/>
  <c r="H14" i="34" s="1"/>
  <c r="G14" i="34" s="1"/>
  <c r="I14" i="34"/>
  <c r="T13" i="34"/>
  <c r="R13" i="34"/>
  <c r="P13" i="34"/>
  <c r="N13" i="34"/>
  <c r="L13" i="34"/>
  <c r="J13" i="34"/>
  <c r="I13" i="34"/>
  <c r="T12" i="34"/>
  <c r="R12" i="34"/>
  <c r="P12" i="34"/>
  <c r="N12" i="34"/>
  <c r="L12" i="34"/>
  <c r="J12" i="34"/>
  <c r="I12" i="34"/>
  <c r="H12" i="34" s="1"/>
  <c r="G12" i="34" s="1"/>
  <c r="T11" i="34"/>
  <c r="R11" i="34"/>
  <c r="P11" i="34"/>
  <c r="N11" i="34"/>
  <c r="L11" i="34"/>
  <c r="J11" i="34"/>
  <c r="I11" i="34"/>
  <c r="T10" i="34"/>
  <c r="R10" i="34"/>
  <c r="P10" i="34"/>
  <c r="N10" i="34"/>
  <c r="L10" i="34"/>
  <c r="J10" i="34"/>
  <c r="H10" i="34" s="1"/>
  <c r="G10" i="34" s="1"/>
  <c r="I10" i="34"/>
  <c r="T9" i="34"/>
  <c r="R9" i="34"/>
  <c r="P9" i="34"/>
  <c r="N9" i="34"/>
  <c r="L9" i="34"/>
  <c r="J9" i="34"/>
  <c r="I9" i="34"/>
  <c r="T8" i="34"/>
  <c r="R8" i="34"/>
  <c r="P8" i="34"/>
  <c r="N8" i="34"/>
  <c r="L8" i="34"/>
  <c r="J8" i="34"/>
  <c r="I8" i="34"/>
  <c r="H8" i="34" s="1"/>
  <c r="G8" i="34" s="1"/>
  <c r="T7" i="34"/>
  <c r="R7" i="34"/>
  <c r="P7" i="34"/>
  <c r="N7" i="34"/>
  <c r="L7" i="34"/>
  <c r="J7" i="34"/>
  <c r="I7" i="34"/>
  <c r="H7" i="34" s="1"/>
  <c r="G7" i="34" s="1"/>
  <c r="T6" i="34"/>
  <c r="R6" i="34"/>
  <c r="P6" i="34"/>
  <c r="N6" i="34"/>
  <c r="L6" i="34"/>
  <c r="J6" i="34"/>
  <c r="I6" i="34"/>
  <c r="T5" i="34"/>
  <c r="R5" i="34"/>
  <c r="P5" i="34"/>
  <c r="N5" i="34"/>
  <c r="U5" i="34" s="1"/>
  <c r="V5" i="34" s="1"/>
  <c r="L5" i="34"/>
  <c r="J5" i="34"/>
  <c r="I5" i="34"/>
  <c r="H5" i="34" s="1"/>
  <c r="G5" i="34" s="1"/>
  <c r="H6" i="34" l="1"/>
  <c r="G6" i="34" s="1"/>
  <c r="H11" i="34"/>
  <c r="G11" i="34" s="1"/>
  <c r="U14" i="34"/>
  <c r="H16" i="34"/>
  <c r="G16" i="34" s="1"/>
  <c r="U23" i="34"/>
  <c r="H24" i="34"/>
  <c r="G24" i="34" s="1"/>
  <c r="H28" i="34"/>
  <c r="G28" i="34" s="1"/>
  <c r="H32" i="34"/>
  <c r="G32" i="34" s="1"/>
  <c r="U47" i="34"/>
  <c r="V14" i="34"/>
  <c r="U7" i="34"/>
  <c r="V7" i="34" s="1"/>
  <c r="U8" i="34"/>
  <c r="V8" i="34" s="1"/>
  <c r="H9" i="34"/>
  <c r="G9" i="34" s="1"/>
  <c r="U17" i="34"/>
  <c r="V17" i="34" s="1"/>
  <c r="U19" i="34"/>
  <c r="H40" i="34"/>
  <c r="G40" i="34" s="1"/>
  <c r="U48" i="34"/>
  <c r="V51" i="34"/>
  <c r="V52" i="34"/>
  <c r="H55" i="34"/>
  <c r="G55" i="34" s="1"/>
  <c r="U64" i="34"/>
  <c r="H71" i="34"/>
  <c r="G71" i="34" s="1"/>
  <c r="U79" i="34"/>
  <c r="U80" i="34"/>
  <c r="U85" i="34"/>
  <c r="V85" i="34" s="1"/>
  <c r="H87" i="34"/>
  <c r="G87" i="34" s="1"/>
  <c r="U90" i="34"/>
  <c r="V90" i="34" s="1"/>
  <c r="U95" i="34"/>
  <c r="U96" i="34"/>
  <c r="V100" i="34"/>
  <c r="U101" i="34"/>
  <c r="V101" i="34" s="1"/>
  <c r="H103" i="34"/>
  <c r="G103" i="34" s="1"/>
  <c r="U10" i="34"/>
  <c r="U13" i="34"/>
  <c r="V13" i="34" s="1"/>
  <c r="U15" i="34"/>
  <c r="U16" i="34"/>
  <c r="V16" i="34" s="1"/>
  <c r="H17" i="34"/>
  <c r="G17" i="34" s="1"/>
  <c r="H18" i="34"/>
  <c r="G18" i="34" s="1"/>
  <c r="U27" i="34"/>
  <c r="U31" i="34"/>
  <c r="V31" i="34" s="1"/>
  <c r="U32" i="34"/>
  <c r="V32" i="34" s="1"/>
  <c r="H33" i="34"/>
  <c r="G33" i="34" s="1"/>
  <c r="H35" i="34"/>
  <c r="G35" i="34" s="1"/>
  <c r="U38" i="34"/>
  <c r="V38" i="34" s="1"/>
  <c r="U39" i="34"/>
  <c r="V39" i="34" s="1"/>
  <c r="U40" i="34"/>
  <c r="H41" i="34"/>
  <c r="G41" i="34" s="1"/>
  <c r="H43" i="34"/>
  <c r="G43" i="34" s="1"/>
  <c r="U46" i="34"/>
  <c r="V46" i="34" s="1"/>
  <c r="U51" i="34"/>
  <c r="U52" i="34"/>
  <c r="H53" i="34"/>
  <c r="G53" i="34" s="1"/>
  <c r="V55" i="34"/>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V88" i="34"/>
  <c r="U89" i="34"/>
  <c r="V89" i="34" s="1"/>
  <c r="H90" i="34"/>
  <c r="G90" i="34" s="1"/>
  <c r="H91" i="34"/>
  <c r="G91" i="34" s="1"/>
  <c r="U94" i="34"/>
  <c r="V94" i="34" s="1"/>
  <c r="U99" i="34"/>
  <c r="V99" i="34" s="1"/>
  <c r="U100" i="34"/>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H89" i="34"/>
  <c r="G89" i="34" s="1"/>
  <c r="U93" i="34"/>
  <c r="V93" i="34" s="1"/>
  <c r="H94" i="34"/>
  <c r="G94" i="34" s="1"/>
  <c r="U98" i="34"/>
  <c r="V98" i="34" s="1"/>
  <c r="U103" i="34"/>
  <c r="V103" i="34" s="1"/>
  <c r="U104" i="34"/>
  <c r="V104" i="34" s="1"/>
  <c r="V18" i="34"/>
  <c r="V10" i="34"/>
  <c r="V15" i="34"/>
  <c r="U22" i="34"/>
  <c r="V22" i="34" s="1"/>
  <c r="U26" i="34"/>
  <c r="V26" i="34" s="1"/>
  <c r="V27" i="34"/>
  <c r="U30" i="34"/>
  <c r="V30" i="34" s="1"/>
  <c r="V35" i="34"/>
  <c r="V36"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<sst xmlns="http://schemas.openxmlformats.org/spreadsheetml/2006/main" count="499" uniqueCount="236">
  <si>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</si>
  <si>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</si>
  <si>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</si>
  <si>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</si>
  <si>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</si>
  <si>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</si>
  <si>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</si>
  <si>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</si>
  <si>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</si>
  <si>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</si>
  <si>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</si>
  <si>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</si>
  <si>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</si>
  <si>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</si>
  <si>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</si>
  <si>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</si>
  <si>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</si>
  <si>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</si>
  <si>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</si>
  <si>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</si>
  <si>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</si>
  <si>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</si>
  <si>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</si>
  <si>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</si>
  <si>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</si>
  <si>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</si>
  <si>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</si>
  <si>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</si>
  <si>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</si>
  <si>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</si>
  <si>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</si>
  <si>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</si>
  <si>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</si>
  <si>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</si>
  <si>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</si>
  <si>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</si>
  <si>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</si>
  <si>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</si>
  <si>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</si>
  <si>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</si>
  <si>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</si>
  <si>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</si>
  <si>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</si>
  <si>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</si>
  <si>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</si>
  <si>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</si>
  <si>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</si>
  <si>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</si>
  <si>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</si>
  <si>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</si>
  <si>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</si>
  <si>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</si>
  <si>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</si>
  <si>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</si>
  <si>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</si>
  <si>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</si>
  <si>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</si>
  <si>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</si>
  <si>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</si>
  <si>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</si>
  <si>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</si>
  <si>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</si>
  <si>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</si>
  <si>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</si>
  <si>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</si>
  <si>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</si>
  <si>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</si>
  <si>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</si>
  <si>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</si>
  <si>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</si>
  <si>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</si>
  <si>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</si>
  <si>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</si>
  <si>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</si>
  <si>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</si>
  <si>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</si>
  <si>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</si>
  <si>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</si>
  <si>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</si>
  <si>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</si>
  <si>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</si>
  <si>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</si>
  <si>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</si>
  <si>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</si>
  <si>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</si>
  <si>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</si>
  <si>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</si>
  <si>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</si>
  <si>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</si>
  <si>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</si>
  <si>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</si>
  <si>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</si>
  <si>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</si>
  <si>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</si>
  <si>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</si>
  <si>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</si>
  <si>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</si>
  <si>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</si>
  <si>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</si>
  <si>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</si>
  <si>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</si>
  <si>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</si>
  <si>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</si>
  <si>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</si>
  <si>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</si>
  <si>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</si>
  <si>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</si>
  <si>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</si>
  <si>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</si>
  <si>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</si>
  <si>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</si>
  <si>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</si>
  <si>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</si>
  <si>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</si>
  <si>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</si>
  <si>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</si>
  <si>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</si>
  <si>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</si>
  <si>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</si>
  <si>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</si>
  <si>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</si>
  <si>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</si>
  <si>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</si>
  <si>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</si>
  <si>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</si>
  <si>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</si>
  <si>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</si>
  <si>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</si>
  <si>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</si>
  <si>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</si>
  <si>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</si>
  <si>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</si>
  <si>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</si>
  <si>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</si>
  <si>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</si>
  <si>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</si>
  <si>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</si>
  <si>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</si>
  <si>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</si>
  <si>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</si>
  <si>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</si>
  <si>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</si>
  <si>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</si>
  <si>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</si>
  <si>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</si>
  <si>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</si>
  <si>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</si>
  <si>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</si>
  <si>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</si>
  <si>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</si>
  <si>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</si>
  <si>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</si>
  <si>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</si>
  <si>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</si>
  <si>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</si>
  <si>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</si>
  <si>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</si>
  <si>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</si>
  <si>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</si>
  <si>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</si>
  <si>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</si>
  <si>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</si>
  <si>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</si>
  <si>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</si>
  <si>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</si>
  <si>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</si>
  <si>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</si>
  <si>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</si>
  <si>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</si>
  <si>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</si>
  <si>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</si>
  <si>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</si>
  <si>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</si>
  <si>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</si>
  <si>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</si>
  <si>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</si>
  <si>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</si>
  <si>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</si>
  <si>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</si>
  <si>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</si>
  <si>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</si>
  <si>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</si>
  <si>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</si>
  <si>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</si>
  <si>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</si>
  <si>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</si>
  <si>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</si>
  <si>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</si>
  <si>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</si>
  <si>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</si>
  <si>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</si>
  <si>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</si>
  <si>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</si>
  <si>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</si>
  <si>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</si>
  <si>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</si>
  <si>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</si>
  <si>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</si>
  <si>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</si>
  <si>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</si>
  <si>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</si>
  <si>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</si>
  <si>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</si>
  <si>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</si>
  <si>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</si>
  <si>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</si>
  <si>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</si>
  <si>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</si>
  <si>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</si>
  <si>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</si>
  <si>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</si>
  <si>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t>
    </r>
    <r>
      <rPr>
        <sz val="12"/>
        <rFont val="Calibri"/>
        <family val="2"/>
        <scheme val="minor"/>
      </rPr>
      <t xml:space="preserve"> A SGD cuidará do diagnóstico dos serviços a partir dos dados que disponibilizamos. Esperamos ter acesso ao diagnóstico durante o mês de dezembro. 
</t>
    </r>
    <r>
      <rPr>
        <b/>
        <sz val="12"/>
        <rFont val="Calibri"/>
        <family val="2"/>
        <scheme val="minor"/>
      </rPr>
      <t>3. Consideramos a entrega, no que tange à participação da FTTD, como concluída.</t>
    </r>
  </si>
  <si>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</si>
  <si>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</si>
  <si>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Além da documentação anteriormente enviada à Receita Federal, destinamos ao órgão, em atenção às suas orientações,  o ainda não respondido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</si>
  <si>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Tratativas com a Secretaria de Governo Digital continuam sendo mantidas, com vistas à obtenção de apoio in loco para o desenvolvimento conjunto da integração.</t>
    </r>
    <r>
      <rPr>
        <b/>
        <sz val="12"/>
        <rFont val="Calibri"/>
        <family val="2"/>
        <scheme val="minor"/>
      </rPr>
      <t xml:space="preserve">
3.</t>
    </r>
    <r>
      <rPr>
        <sz val="12"/>
        <rFont val="Calibri"/>
        <family val="2"/>
        <scheme val="minor"/>
      </rPr>
      <t xml:space="preserve"> No que tange à entrega correspondente ao nº 1.2, não houve, no mês de fevereiro, atualizações relevantes.</t>
    </r>
  </si>
  <si>
    <r>
      <rPr>
        <b/>
        <sz val="12"/>
        <rFont val="Calibri"/>
        <family val="2"/>
        <scheme val="minor"/>
      </rPr>
      <t xml:space="preserve">1.  </t>
    </r>
    <r>
      <rPr>
        <sz val="12"/>
        <rFont val="Calibri"/>
        <family val="2"/>
        <scheme val="minor"/>
      </rPr>
      <t>Para melhor interpretação do resumo, devem ser consideradas as informações do Status Report anterior.</t>
    </r>
    <r>
      <rPr>
        <sz val="12"/>
        <color theme="1"/>
        <rFont val="Calibri"/>
        <family val="2"/>
        <scheme val="minor"/>
      </rPr>
      <t xml:space="preserve">
</t>
    </r>
    <r>
      <rPr>
        <b/>
        <sz val="12"/>
        <rFont val="Calibri"/>
        <family val="2"/>
        <scheme val="minor"/>
      </rPr>
      <t xml:space="preserve">2. </t>
    </r>
    <r>
      <rPr>
        <sz val="12"/>
        <color theme="1"/>
        <rFont val="Calibri"/>
        <family val="2"/>
        <scheme val="minor"/>
      </rPr>
      <t xml:space="preserve">Conforme relatado no status report anterior, o Portal do INPI será hospedado no </t>
    </r>
    <r>
      <rPr>
        <b/>
        <sz val="12"/>
        <color theme="1"/>
        <rFont val="Calibri"/>
        <family val="2"/>
        <scheme val="minor"/>
      </rPr>
      <t>Portal Único do Governo Federal ("Gov.Br")</t>
    </r>
    <r>
      <rPr>
        <sz val="12"/>
        <color theme="1"/>
        <rFont val="Calibri"/>
        <family val="2"/>
        <scheme val="minor"/>
      </rPr>
      <t xml:space="preserve">, instituído pelo Decreto nº 9.756, de 11 de abril de 2019, acessível através do endereço https://www.gov.br/. Durante o mês de fevereiro, a equipe técnica responsável pelo Gov.Br realizou as configurações necessárias em sua rede, o que permitirá que nossos publicadores desenvolvam o Portal do INPI no ambiente adequado. 
</t>
    </r>
    <r>
      <rPr>
        <b/>
        <sz val="12"/>
        <color theme="1"/>
        <rFont val="Calibri"/>
        <family val="2"/>
        <scheme val="minor"/>
      </rPr>
      <t>3.</t>
    </r>
    <r>
      <rPr>
        <sz val="12"/>
        <color theme="1"/>
        <rFont val="Calibri"/>
        <family val="2"/>
        <scheme val="minor"/>
      </rPr>
      <t xml:space="preserve"> Nesse contexto, foram designados pela Presidência, Diretorias e unidades subordinadas, publicadores de conteúdo, aos quais, dentres outras atribuições, caberá atualizar o conteúdo atualmente publicado na atual versão do Portal do INPI, com vistas à migração para o novo portal. 
</t>
    </r>
    <r>
      <rPr>
        <b/>
        <sz val="12"/>
        <color theme="1"/>
        <rFont val="Calibri"/>
        <family val="2"/>
        <scheme val="minor"/>
      </rPr>
      <t>4.</t>
    </r>
    <r>
      <rPr>
        <sz val="12"/>
        <color theme="1"/>
        <rFont val="Calibri"/>
        <family val="2"/>
        <scheme val="minor"/>
      </rPr>
      <t xml:space="preserve"> Em sequência, durante os dias 19 e 20/02, realizou-se, no âmbito do Programa INPI Laboratório Cidadão, a ação de capacitação "Webinar de Publicação de Conteúdo
Digital no Novo Portal do INPI", voltada ao publicadores de conteúdo digital no Portal do INPI. Foram aborados, dentre outros temas, a operação do gestor de conteúdo Plone e aplicação da Linguagem Cidadã. O material está disponível em http://www.inpi.gov.br/ouvid/laboratorio-inpi-cidadao.</t>
    </r>
    <r>
      <rPr>
        <b/>
        <sz val="12"/>
        <color theme="1"/>
        <rFont val="Calibri"/>
        <family val="2"/>
        <scheme val="minor"/>
      </rPr>
      <t xml:space="preserve">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</si>
  <si>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o servidor Alexandre Molica, para o pleno desenvolvimento das atividades, ainda é aguardada a alocação de servidores/empregados públicos a serem movimentados nos termos da </t>
    </r>
    <r>
      <rPr>
        <b/>
        <sz val="12"/>
        <color theme="1"/>
        <rFont val="Calibri"/>
        <family val="2"/>
        <scheme val="minor"/>
      </rPr>
      <t>Portaria MPDG nº 193/2018</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Tratativas com a Secretaria de Governo Digital continuam sendo mantidas, com vistas à obtenção de apoio in loco para o desenvolvimento conjunto da integração.
</t>
    </r>
    <r>
      <rPr>
        <b/>
        <sz val="12"/>
        <color theme="1"/>
        <rFont val="Calibri"/>
        <family val="2"/>
        <scheme val="minor"/>
      </rPr>
      <t>4.</t>
    </r>
    <r>
      <rPr>
        <sz val="12"/>
        <color theme="1"/>
        <rFont val="Calibri"/>
        <family val="2"/>
        <scheme val="minor"/>
      </rPr>
      <t xml:space="preserve"> Tendo como referência o Status Report anterior, no que tange à entrega correspondente ao nº 4.1, não houve, no mês de fevereiro, atualizações relevantes.</t>
    </r>
  </si>
  <si>
    <r>
      <rPr>
        <b/>
        <sz val="12"/>
        <rFont val="Calibri"/>
        <family val="2"/>
        <scheme val="minor"/>
      </rPr>
      <t xml:space="preserve">1.  </t>
    </r>
    <r>
      <rPr>
        <sz val="12"/>
        <rFont val="Calibri"/>
        <family val="2"/>
        <scheme val="minor"/>
      </rPr>
      <t>Para melhor interpretação do resumo, devem ser consideradas as informações do Status Report anterior.</t>
    </r>
    <r>
      <rPr>
        <sz val="12"/>
        <color theme="1"/>
        <rFont val="Calibri"/>
        <family val="2"/>
        <scheme val="minor"/>
      </rPr>
      <t xml:space="preserve">
</t>
    </r>
    <r>
      <rPr>
        <b/>
        <sz val="12"/>
        <rFont val="Calibri"/>
        <family val="2"/>
        <scheme val="minor"/>
      </rPr>
      <t xml:space="preserve">2. </t>
    </r>
    <r>
      <rPr>
        <sz val="12"/>
        <color theme="1"/>
        <rFont val="Calibri"/>
        <family val="2"/>
        <scheme val="minor"/>
      </rPr>
      <t xml:space="preserve">Conforme relatado no status report anterior, o Portal do INPI será hospedado no </t>
    </r>
    <r>
      <rPr>
        <b/>
        <sz val="12"/>
        <color theme="1"/>
        <rFont val="Calibri"/>
        <family val="2"/>
        <scheme val="minor"/>
      </rPr>
      <t>Portal Único do Governo Federal ("Gov.Br")</t>
    </r>
    <r>
      <rPr>
        <sz val="12"/>
        <color theme="1"/>
        <rFont val="Calibri"/>
        <family val="2"/>
        <scheme val="minor"/>
      </rPr>
      <t xml:space="preserve">, instituído pelo Decreto nº 9.756, de 11 de abril de 2019, acessível através do endereço https://www.gov.br/. Durante o mês de fevereiro, a equipe técnica responsável pelo Gov.Br realizou as configurações necessárias em sua rede, o que permitirá que nossos publicadores desenvolvam o Portal do INPI no ambiente adequado. 
</t>
    </r>
    <r>
      <rPr>
        <b/>
        <sz val="12"/>
        <color theme="1"/>
        <rFont val="Calibri"/>
        <family val="2"/>
        <scheme val="minor"/>
      </rPr>
      <t>3.</t>
    </r>
    <r>
      <rPr>
        <sz val="12"/>
        <color theme="1"/>
        <rFont val="Calibri"/>
        <family val="2"/>
        <scheme val="minor"/>
      </rPr>
      <t xml:space="preserve"> Nesse contexto, foram designados pela Presidência, Diretorias e unidades subordinadas, publicadores de conteúdo, aos quais, dentres outras atribuições, caberá atualizar o conteúdo atualmente publicado na atual versão do Portal do INPI, com vistas à migração para o novo portal. 
</t>
    </r>
    <r>
      <rPr>
        <b/>
        <sz val="12"/>
        <color theme="1"/>
        <rFont val="Calibri"/>
        <family val="2"/>
        <scheme val="minor"/>
      </rPr>
      <t>4.</t>
    </r>
    <r>
      <rPr>
        <sz val="12"/>
        <color theme="1"/>
        <rFont val="Calibri"/>
        <family val="2"/>
        <scheme val="minor"/>
      </rPr>
      <t xml:space="preserve"> Em sequência, durante os dias 19 e 20/02, realizou-se, no âmbito do Programa INPI Laboratório Cidadão, a ação de capacitação "Webinar de Publicação de Conteúdo
Digital no Novo Portal do INPI", voltada ao publicadores de conteúdo digital no Portal do INPI. Foram aborados, dentre outros temas, a operação do gestor de conteúdo Plone e noções sobre linguagem cidadã. O material está disponível em http://www.inpi.gov.br/ouvid/laboratorio-inpi-cidadao.</t>
    </r>
    <r>
      <rPr>
        <b/>
        <sz val="12"/>
        <color theme="1"/>
        <rFont val="Calibri"/>
        <family val="2"/>
        <scheme val="minor"/>
      </rPr>
      <t xml:space="preserve">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</si>
  <si>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Tendo como referência o Status Report anterior, no que tange à entrega correspondente ao nº 4.2, não houve, no mês de fevereiro,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</si>
  <si>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4.3, não houve, no mês de fevereiro, atualizações relevantes.</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</si>
  <si>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Tratativas com a Secretaria de Governo Digital continuam sendo mantidas, com vistas à obtenção de apoio in loco para o desenvolvimento conjunto da integração.
</t>
    </r>
    <r>
      <rPr>
        <b/>
        <sz val="12"/>
        <rFont val="Calibri"/>
        <family val="2"/>
        <scheme val="minor"/>
      </rPr>
      <t>3.</t>
    </r>
    <r>
      <rPr>
        <sz val="12"/>
        <rFont val="Calibri"/>
        <family val="2"/>
        <scheme val="minor"/>
      </rPr>
      <t xml:space="preserve"> Tendo como referência o Status Report anterior, no que tange à entrega correspondente ao nº 4.4, não houve, no mês de fevereiro, atualizações relevantes.
</t>
    </r>
  </si>
  <si>
    <r>
      <rPr>
        <b/>
        <sz val="12"/>
        <color theme="1"/>
        <rFont val="Calibri"/>
        <family val="2"/>
        <scheme val="minor"/>
      </rPr>
      <t xml:space="preserve">1. </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2.</t>
    </r>
    <r>
      <rPr>
        <sz val="12"/>
        <color theme="1"/>
        <rFont val="Calibri"/>
        <family val="2"/>
        <scheme val="minor"/>
      </rPr>
      <t xml:space="preserve"> Embora, recentemente, tenhamos recebido o servidor Alexandre Molica, para o pleno desenvolvimento das atividades, ainda é aguardada a alocação de servidores/empregados públicos, a serem movimentados nos termos da </t>
    </r>
    <r>
      <rPr>
        <b/>
        <sz val="12"/>
        <color theme="1"/>
        <rFont val="Calibri"/>
        <family val="2"/>
        <scheme val="minor"/>
      </rPr>
      <t>Portaria MPDG nº 193/2018</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Tendo como referência o Status Report anterior, no que tange à entrega correspondente ao nº 5.4, não houve, no mês de fevereiro,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</si>
  <si>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1.4, não houve, no mês de fevereiro,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</si>
  <si>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1.5, não houve, no mês de fevereiro,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</si>
  <si>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 Tendo como referência o Status Report anterior, no que tange à entrega correspondente ao nº 4.6, não houve, no mês de fevereiro,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</si>
  <si>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4.7, não houve, no mês de fevereiro,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</si>
  <si>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4.8, não houve, no mês de fevereiro, atualizações relevantes. </t>
    </r>
  </si>
  <si>
    <r>
      <rPr>
        <b/>
        <sz val="12"/>
        <color theme="1"/>
        <rFont val="Calibri"/>
        <family val="2"/>
        <scheme val="minor"/>
      </rPr>
      <t>1.</t>
    </r>
    <r>
      <rPr>
        <sz val="12"/>
        <color theme="1"/>
        <rFont val="Calibri"/>
        <family val="2"/>
        <scheme val="minor"/>
      </rPr>
      <t xml:space="preserve">  Para melhor interpretação do resumo, devem ser consideradas as informações do Status Report anterior.
</t>
    </r>
    <r>
      <rPr>
        <b/>
        <sz val="12"/>
        <color theme="1"/>
        <rFont val="Calibri"/>
        <family val="2"/>
        <scheme val="minor"/>
      </rPr>
      <t xml:space="preserve">2. </t>
    </r>
    <r>
      <rPr>
        <sz val="12"/>
        <color theme="1"/>
        <rFont val="Calibri"/>
        <family val="2"/>
        <scheme val="minor"/>
      </rPr>
      <t xml:space="preserve">Embora, recentemente, tenhamos recebido o servidor Alexandre Molica, para o pleno desenvolvimento das atividades, ainda é aguardada a alocação de servidores/empregados públicos a serem movimentados nos termos da </t>
    </r>
    <r>
      <rPr>
        <b/>
        <sz val="12"/>
        <color theme="1"/>
        <rFont val="Calibri"/>
        <family val="2"/>
        <scheme val="minor"/>
      </rPr>
      <t xml:space="preserve">Portaria MPDG nº 193/2018.
3. </t>
    </r>
    <r>
      <rPr>
        <sz val="12"/>
        <color theme="1"/>
        <rFont val="Calibri"/>
        <family val="2"/>
        <scheme val="minor"/>
      </rPr>
      <t>Tendo como referência o Status Report anterior, no que tange à entrega correspondente ao nº 4.9, não houve, no mês de janeiro,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</si>
  <si>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conforme observado nos Status Report anteriores, a Carta de Serviços ao Usuário encontra-se em revisão. As sugestões de revisão estão sendo reunidas e analisadas, o que possibilitará a entrega da quarta versão, a ser entregue quando for possível.</t>
    </r>
  </si>
  <si>
    <r>
      <t xml:space="preserve">Além do detalhado nas versões anteriores do Status Report, durante o mês de fevereiro, foram realizadas atividades pontuais, que permitirão o desenvolvimento de outras atividades destinadas à conclusão das entregas previstas para 13/04/2020, indicadas na "Seção 2: Status das Entregas".
Conforme relatado no status report anterior, o Portal do INPI será hospedado no Portal Único do Governo Federal ("Gov.Br"), instituído pelo Decreto nº 9.756, de 11 de abril de 2019, acessível através do endereço https://www.gov.br/. Durante o mês de fevereiro, a equipe técnica responsável pelo Gov.Br realizou as configurações necessárias em sua rede, o que permitirá que nossos publicadores desenvolvam o Portal do INPI no ambiente adequado. 
Nesse contexto, foram designados pela Presidência, Diretorias e unidades subordinadas, publicadores de conteúdo, aos quais, dentres outras atribuições, caberá revisar e atualizar o conteúdo atualmente publicado na atual versão do Portal do INPI, com vistas à migração para o novo portal. 
Em sequência, durante os dias 19 e 20/02, realizou-se, no âmbito do Programa INPI Laboratório Cidadão, a ação de capacitação </t>
    </r>
    <r>
      <rPr>
        <b/>
        <sz val="12"/>
        <color theme="1"/>
        <rFont val="Calibri"/>
        <family val="2"/>
        <scheme val="minor"/>
      </rPr>
      <t>"Webinar de Publicação de Conteúdo
Digital no Novo Portal do INPI"</t>
    </r>
    <r>
      <rPr>
        <sz val="12"/>
        <color theme="1"/>
        <rFont val="Calibri"/>
        <family val="2"/>
        <scheme val="minor"/>
      </rPr>
      <t>, voltada ao publicadores de conteúdo digital no Portal do INPI. Foram aborados, dentre outros temas, a operação do gestor de conteúdo Plone e noções sobre linguagem cidadã. O material está disponível em http://www.inpi.gov.br/ouvid/laboratorio-inpi-cidadao.</t>
    </r>
  </si>
  <si>
    <t xml:space="preserve">1. Durante o mês de fevereiro, não houve incidência ou impacto desse risco específico. </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</si>
  <si>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5.3, não houve, no mês de fevereiro,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</si>
  <si>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Tendo como referência o Status Report anterior, no que tange à entrega correspondente ao nº 5.5, não houve, no mês de fevereiro,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</si>
  <si>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5.6, não houve, no mês de fevereiro,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</si>
  <si>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Tendo como referência o Status Report anterior, no que tange à entrega correspondente ao nº 3.1, não houve, no mês de fevereiro, atualizações relevantes.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</si>
</sst>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00_-;\-* #,##0.00_-;_-* &quot;-&quot;??_-;_-@_-"/>
    <numFmt numFmtId="165" formatCode="_-&quot;R$&quot;\ * #,##0.00_-;\-&quot;R$&quot;\ * #,##0.00_-;_-&quot;R$&quot;\ * &quot;-&quot;??_-;_-@_-"/>
    <numFmt numFmtId="166" formatCode="dd/mm/yy;@"/>
    <numFmt numFmtId="167" formatCode="[$$-409]#,##0.00"/>
    <numFmt numFmtId="168" formatCode="_(&quot;R$ &quot;* #,##0.00_);_(&quot;R$ &quot;* \(#,##0.00\);_(&quot;R$ &quot;* &quot;-&quot;??_);_(@_)"/>
    <numFmt numFmtId="169" formatCode="mmmm\ d\,\ yyyy"/>
    <numFmt numFmtId="170" formatCode="#,##0.00&quot; &quot;;&quot; (&quot;#,##0.00&quot;)&quot;;&quot; -&quot;#&quot; &quot;;@&quot; &quot;"/>
    <numFmt numFmtId="171" formatCode="0.0000000000"/>
    <numFmt numFmtId="172" formatCode="#,##0.00\ ;&quot; (&quot;#,##0.00\);&quot; -&quot;#\ ;@\ "/>
    <numFmt numFmtId="173" formatCode="_(* #,##0.00_);_(* \(#,##0.00\);_(* \-??_);_(@_)"/>
    <numFmt numFmtId="174" formatCode="0.0"/>
    <numFmt numFmtId="175" formatCode="&quot;R$&quot;\ #,##0.00"/>
    <numFmt numFmtId="176" formatCode="[$-416]mmmm\-yy;@"/>
  </numFmts>
  <fonts count="55">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
      <b/>
      <sz val="12"/>
      <color theme="4"/>
      <name val="Calibri"/>
      <family val="2"/>
      <scheme val="minor"/>
    </font>
  </fonts>
  <fills count="64">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
      <patternFill patternType="solid">
        <fgColor rgb="FFFFFF00"/>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7"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7" fontId="5" fillId="13" borderId="0" applyNumberFormat="0" applyBorder="0" applyAlignment="0" applyProtection="0"/>
    <xf numFmtId="167" fontId="5" fillId="13" borderId="0" applyNumberFormat="0" applyBorder="0" applyAlignment="0" applyProtection="0"/>
    <xf numFmtId="167" fontId="5" fillId="13" borderId="0" applyNumberFormat="0" applyBorder="0" applyAlignment="0" applyProtection="0"/>
    <xf numFmtId="0" fontId="5" fillId="14" borderId="0" applyNumberFormat="0" applyBorder="0" applyAlignment="0" applyProtection="0"/>
    <xf numFmtId="167" fontId="5" fillId="14" borderId="0" applyNumberFormat="0" applyBorder="0" applyAlignment="0" applyProtection="0"/>
    <xf numFmtId="167" fontId="5" fillId="14" borderId="0" applyNumberFormat="0" applyBorder="0" applyAlignment="0" applyProtection="0"/>
    <xf numFmtId="167" fontId="5" fillId="14" borderId="0" applyNumberFormat="0" applyBorder="0" applyAlignment="0" applyProtection="0"/>
    <xf numFmtId="0" fontId="5" fillId="15" borderId="0" applyNumberFormat="0" applyBorder="0" applyAlignment="0" applyProtection="0"/>
    <xf numFmtId="167" fontId="5" fillId="15" borderId="0" applyNumberFormat="0" applyBorder="0" applyAlignment="0" applyProtection="0"/>
    <xf numFmtId="167" fontId="5" fillId="15" borderId="0" applyNumberFormat="0" applyBorder="0" applyAlignment="0" applyProtection="0"/>
    <xf numFmtId="167" fontId="5" fillId="15" borderId="0" applyNumberFormat="0" applyBorder="0" applyAlignment="0" applyProtection="0"/>
    <xf numFmtId="0" fontId="5" fillId="16" borderId="0" applyNumberFormat="0" applyBorder="0" applyAlignment="0" applyProtection="0"/>
    <xf numFmtId="167" fontId="5" fillId="16" borderId="0" applyNumberFormat="0" applyBorder="0" applyAlignment="0" applyProtection="0"/>
    <xf numFmtId="167" fontId="5" fillId="16" borderId="0" applyNumberFormat="0" applyBorder="0" applyAlignment="0" applyProtection="0"/>
    <xf numFmtId="167" fontId="5" fillId="16" borderId="0" applyNumberFormat="0" applyBorder="0" applyAlignment="0" applyProtection="0"/>
    <xf numFmtId="0" fontId="5" fillId="17" borderId="0" applyNumberFormat="0" applyBorder="0" applyAlignment="0" applyProtection="0"/>
    <xf numFmtId="167" fontId="5" fillId="17" borderId="0" applyNumberFormat="0" applyBorder="0" applyAlignment="0" applyProtection="0"/>
    <xf numFmtId="167" fontId="5" fillId="17" borderId="0" applyNumberFormat="0" applyBorder="0" applyAlignment="0" applyProtection="0"/>
    <xf numFmtId="167" fontId="5" fillId="17" borderId="0" applyNumberFormat="0" applyBorder="0" applyAlignment="0" applyProtection="0"/>
    <xf numFmtId="0" fontId="5" fillId="18" borderId="0" applyNumberFormat="0" applyBorder="0" applyAlignment="0" applyProtection="0"/>
    <xf numFmtId="167" fontId="5" fillId="18" borderId="0" applyNumberFormat="0" applyBorder="0" applyAlignment="0" applyProtection="0"/>
    <xf numFmtId="167" fontId="5" fillId="18" borderId="0" applyNumberFormat="0" applyBorder="0" applyAlignment="0" applyProtection="0"/>
    <xf numFmtId="167"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7" fontId="5" fillId="23" borderId="0" applyNumberFormat="0" applyBorder="0" applyAlignment="0" applyProtection="0"/>
    <xf numFmtId="167" fontId="5" fillId="23" borderId="0" applyNumberFormat="0" applyBorder="0" applyAlignment="0" applyProtection="0"/>
    <xf numFmtId="167" fontId="5" fillId="23" borderId="0" applyNumberFormat="0" applyBorder="0" applyAlignment="0" applyProtection="0"/>
    <xf numFmtId="0" fontId="5" fillId="24" borderId="0" applyNumberFormat="0" applyBorder="0" applyAlignment="0" applyProtection="0"/>
    <xf numFmtId="167" fontId="5" fillId="24" borderId="0" applyNumberFormat="0" applyBorder="0" applyAlignment="0" applyProtection="0"/>
    <xf numFmtId="167" fontId="5" fillId="24" borderId="0" applyNumberFormat="0" applyBorder="0" applyAlignment="0" applyProtection="0"/>
    <xf numFmtId="167" fontId="5" fillId="24" borderId="0" applyNumberFormat="0" applyBorder="0" applyAlignment="0" applyProtection="0"/>
    <xf numFmtId="0" fontId="5" fillId="25" borderId="0" applyNumberFormat="0" applyBorder="0" applyAlignment="0" applyProtection="0"/>
    <xf numFmtId="167" fontId="5" fillId="25" borderId="0" applyNumberFormat="0" applyBorder="0" applyAlignment="0" applyProtection="0"/>
    <xf numFmtId="167" fontId="5" fillId="25" borderId="0" applyNumberFormat="0" applyBorder="0" applyAlignment="0" applyProtection="0"/>
    <xf numFmtId="167" fontId="5" fillId="25" borderId="0" applyNumberFormat="0" applyBorder="0" applyAlignment="0" applyProtection="0"/>
    <xf numFmtId="0" fontId="5" fillId="16" borderId="0" applyNumberFormat="0" applyBorder="0" applyAlignment="0" applyProtection="0"/>
    <xf numFmtId="167" fontId="5" fillId="16" borderId="0" applyNumberFormat="0" applyBorder="0" applyAlignment="0" applyProtection="0"/>
    <xf numFmtId="167" fontId="5" fillId="16" borderId="0" applyNumberFormat="0" applyBorder="0" applyAlignment="0" applyProtection="0"/>
    <xf numFmtId="167" fontId="5" fillId="16" borderId="0" applyNumberFormat="0" applyBorder="0" applyAlignment="0" applyProtection="0"/>
    <xf numFmtId="0" fontId="5" fillId="23" borderId="0" applyNumberFormat="0" applyBorder="0" applyAlignment="0" applyProtection="0"/>
    <xf numFmtId="167" fontId="5" fillId="23" borderId="0" applyNumberFormat="0" applyBorder="0" applyAlignment="0" applyProtection="0"/>
    <xf numFmtId="167" fontId="5" fillId="23" borderId="0" applyNumberFormat="0" applyBorder="0" applyAlignment="0" applyProtection="0"/>
    <xf numFmtId="167" fontId="5" fillId="23" borderId="0" applyNumberFormat="0" applyBorder="0" applyAlignment="0" applyProtection="0"/>
    <xf numFmtId="0" fontId="5" fillId="26" borderId="0" applyNumberFormat="0" applyBorder="0" applyAlignment="0" applyProtection="0"/>
    <xf numFmtId="167" fontId="5" fillId="26" borderId="0" applyNumberFormat="0" applyBorder="0" applyAlignment="0" applyProtection="0"/>
    <xf numFmtId="167" fontId="5" fillId="26" borderId="0" applyNumberFormat="0" applyBorder="0" applyAlignment="0" applyProtection="0"/>
    <xf numFmtId="167"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7" fontId="6" fillId="32" borderId="0" applyNumberFormat="0" applyBorder="0" applyAlignment="0" applyProtection="0"/>
    <xf numFmtId="0" fontId="6" fillId="24" borderId="0" applyNumberFormat="0" applyBorder="0" applyAlignment="0" applyProtection="0"/>
    <xf numFmtId="167" fontId="6" fillId="24" borderId="0" applyNumberFormat="0" applyBorder="0" applyAlignment="0" applyProtection="0"/>
    <xf numFmtId="0" fontId="6" fillId="25" borderId="0" applyNumberFormat="0" applyBorder="0" applyAlignment="0" applyProtection="0"/>
    <xf numFmtId="167" fontId="6" fillId="25" borderId="0" applyNumberFormat="0" applyBorder="0" applyAlignment="0" applyProtection="0"/>
    <xf numFmtId="0" fontId="6" fillId="33" borderId="0" applyNumberFormat="0" applyBorder="0" applyAlignment="0" applyProtection="0"/>
    <xf numFmtId="167" fontId="6" fillId="33" borderId="0" applyNumberFormat="0" applyBorder="0" applyAlignment="0" applyProtection="0"/>
    <xf numFmtId="0" fontId="6" fillId="34" borderId="0" applyNumberFormat="0" applyBorder="0" applyAlignment="0" applyProtection="0"/>
    <xf numFmtId="167" fontId="6" fillId="34" borderId="0" applyNumberFormat="0" applyBorder="0" applyAlignment="0" applyProtection="0"/>
    <xf numFmtId="0" fontId="6" fillId="35" borderId="0" applyNumberFormat="0" applyBorder="0" applyAlignment="0" applyProtection="0"/>
    <xf numFmtId="167" fontId="6" fillId="35" borderId="0" applyNumberFormat="0" applyBorder="0" applyAlignment="0" applyProtection="0"/>
    <xf numFmtId="0" fontId="7" fillId="0" borderId="0" applyNumberFormat="0" applyAlignment="0"/>
    <xf numFmtId="167"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7" fontId="8" fillId="15" borderId="0" applyNumberFormat="0" applyBorder="0" applyAlignment="0" applyProtection="0"/>
    <xf numFmtId="167" fontId="9" fillId="36" borderId="5" applyNumberFormat="0" applyAlignment="0" applyProtection="0"/>
    <xf numFmtId="0" fontId="9" fillId="37" borderId="5" applyNumberFormat="0" applyAlignment="0" applyProtection="0"/>
    <xf numFmtId="167"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7" fontId="10" fillId="39" borderId="6" applyNumberFormat="0" applyAlignment="0" applyProtection="0"/>
    <xf numFmtId="0" fontId="11" fillId="0" borderId="7" applyNumberFormat="0" applyFill="0" applyAlignment="0" applyProtection="0"/>
    <xf numFmtId="167"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8" fontId="4" fillId="0" borderId="0" applyFont="0" applyFill="0" applyBorder="0" applyAlignment="0" applyProtection="0"/>
    <xf numFmtId="44" fontId="4" fillId="0" borderId="0" applyFont="0" applyFill="0" applyBorder="0" applyAlignment="0" applyProtection="0"/>
    <xf numFmtId="169" fontId="12" fillId="0" borderId="0">
      <alignment horizontal="left"/>
    </xf>
    <xf numFmtId="0" fontId="13" fillId="0" borderId="0" applyNumberFormat="0" applyFill="0" applyBorder="0" applyAlignment="0" applyProtection="0"/>
    <xf numFmtId="167"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7" fontId="6" fillId="47" borderId="0" applyNumberFormat="0" applyBorder="0" applyAlignment="0" applyProtection="0"/>
    <xf numFmtId="0" fontId="6" fillId="48" borderId="0" applyNumberFormat="0" applyBorder="0" applyAlignment="0" applyProtection="0"/>
    <xf numFmtId="167" fontId="6" fillId="48" borderId="0" applyNumberFormat="0" applyBorder="0" applyAlignment="0" applyProtection="0"/>
    <xf numFmtId="0" fontId="6" fillId="49" borderId="0" applyNumberFormat="0" applyBorder="0" applyAlignment="0" applyProtection="0"/>
    <xf numFmtId="167" fontId="6" fillId="49" borderId="0" applyNumberFormat="0" applyBorder="0" applyAlignment="0" applyProtection="0"/>
    <xf numFmtId="0" fontId="6" fillId="33" borderId="0" applyNumberFormat="0" applyBorder="0" applyAlignment="0" applyProtection="0"/>
    <xf numFmtId="167" fontId="6" fillId="33" borderId="0" applyNumberFormat="0" applyBorder="0" applyAlignment="0" applyProtection="0"/>
    <xf numFmtId="0" fontId="6" fillId="34" borderId="0" applyNumberFormat="0" applyBorder="0" applyAlignment="0" applyProtection="0"/>
    <xf numFmtId="167" fontId="6" fillId="34" borderId="0" applyNumberFormat="0" applyBorder="0" applyAlignment="0" applyProtection="0"/>
    <xf numFmtId="0" fontId="6" fillId="50" borderId="0" applyNumberFormat="0" applyBorder="0" applyAlignment="0" applyProtection="0"/>
    <xf numFmtId="167" fontId="6" fillId="50" borderId="0" applyNumberFormat="0" applyBorder="0" applyAlignment="0" applyProtection="0"/>
    <xf numFmtId="167" fontId="14" fillId="18" borderId="5" applyNumberFormat="0" applyAlignment="0" applyProtection="0"/>
    <xf numFmtId="0" fontId="14" fillId="12" borderId="5" applyNumberFormat="0" applyAlignment="0" applyProtection="0"/>
    <xf numFmtId="167"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0"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7" fontId="16" fillId="0" borderId="8" applyNumberFormat="0" applyAlignment="0" applyProtection="0">
      <alignment horizontal="left" vertical="center"/>
    </xf>
    <xf numFmtId="0" fontId="16" fillId="0" borderId="9">
      <alignment horizontal="left" vertical="center"/>
    </xf>
    <xf numFmtId="167" fontId="16" fillId="0" borderId="9">
      <alignment horizontal="left" vertical="center"/>
    </xf>
    <xf numFmtId="0" fontId="17" fillId="0" borderId="0" applyNumberFormat="0" applyFill="0" applyBorder="0" applyAlignment="0" applyProtection="0">
      <alignment vertical="top"/>
      <protection locked="0"/>
    </xf>
    <xf numFmtId="167" fontId="17" fillId="0" borderId="0" applyNumberFormat="0" applyFill="0" applyBorder="0" applyAlignment="0" applyProtection="0">
      <alignment vertical="top"/>
      <protection locked="0"/>
    </xf>
    <xf numFmtId="0" fontId="18" fillId="14" borderId="0" applyNumberFormat="0" applyBorder="0" applyAlignment="0" applyProtection="0"/>
    <xf numFmtId="167"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171" fontId="4" fillId="0" borderId="0"/>
    <xf numFmtId="0" fontId="4" fillId="0" borderId="0"/>
    <xf numFmtId="167" fontId="4" fillId="0" borderId="0"/>
    <xf numFmtId="0" fontId="4" fillId="0" borderId="0"/>
    <xf numFmtId="0" fontId="4" fillId="0" borderId="0"/>
    <xf numFmtId="167"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7" fontId="5" fillId="0" borderId="0"/>
    <xf numFmtId="167"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7"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7" fontId="4" fillId="0" borderId="0"/>
    <xf numFmtId="0" fontId="4" fillId="0" borderId="0"/>
    <xf numFmtId="167" fontId="4" fillId="0" borderId="0"/>
    <xf numFmtId="167" fontId="4" fillId="0" borderId="0"/>
    <xf numFmtId="0" fontId="4" fillId="0" borderId="0"/>
    <xf numFmtId="167" fontId="4" fillId="0" borderId="0"/>
    <xf numFmtId="0" fontId="4" fillId="0" borderId="0"/>
    <xf numFmtId="167" fontId="4" fillId="0" borderId="0"/>
    <xf numFmtId="167"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7" fontId="4" fillId="55" borderId="11" applyNumberFormat="0" applyFont="0" applyAlignment="0" applyProtection="0"/>
    <xf numFmtId="0" fontId="20" fillId="56" borderId="10" applyNumberFormat="0" applyFont="0" applyFill="0" applyAlignment="0" applyProtection="0">
      <alignment horizontal="center" vertical="center" wrapText="1"/>
    </xf>
    <xf numFmtId="167"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7"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7" fontId="23" fillId="36" borderId="12" applyNumberFormat="0" applyAlignment="0" applyProtection="0"/>
    <xf numFmtId="0" fontId="24" fillId="0" borderId="0" applyNumberFormat="0" applyFill="0" applyBorder="0" applyAlignment="0" applyProtection="0"/>
    <xf numFmtId="167" fontId="24" fillId="0" borderId="0" applyNumberFormat="0" applyFill="0" applyBorder="0" applyAlignment="0" applyProtection="0"/>
    <xf numFmtId="0" fontId="24" fillId="0" borderId="0" applyNumberFormat="0" applyFill="0" applyBorder="0" applyAlignment="0" applyProtection="0"/>
    <xf numFmtId="167" fontId="25" fillId="0" borderId="0" applyNumberFormat="0" applyFill="0" applyBorder="0" applyAlignment="0" applyProtection="0"/>
    <xf numFmtId="0" fontId="25" fillId="0" borderId="0" applyNumberFormat="0" applyFill="0" applyBorder="0" applyAlignment="0" applyProtection="0"/>
    <xf numFmtId="167"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7" fontId="26" fillId="0" borderId="13" applyNumberFormat="0" applyFill="0" applyAlignment="0" applyProtection="0"/>
    <xf numFmtId="0" fontId="27" fillId="0" borderId="0" applyNumberFormat="0" applyFill="0" applyBorder="0" applyAlignment="0" applyProtection="0"/>
    <xf numFmtId="167"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7" fontId="28" fillId="0" borderId="14" applyNumberFormat="0" applyFill="0" applyAlignment="0" applyProtection="0"/>
    <xf numFmtId="167"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7" fontId="13" fillId="0" borderId="15" applyNumberFormat="0" applyFill="0" applyAlignment="0" applyProtection="0"/>
    <xf numFmtId="167"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72" fontId="4" fillId="0" borderId="0" applyFill="0" applyBorder="0" applyAlignment="0" applyProtection="0"/>
    <xf numFmtId="173" fontId="4" fillId="0" borderId="0" applyFill="0" applyBorder="0" applyAlignment="0" applyProtection="0"/>
    <xf numFmtId="167" fontId="9" fillId="36" borderId="42" applyNumberFormat="0" applyAlignment="0" applyProtection="0"/>
    <xf numFmtId="0" fontId="9" fillId="37" borderId="42" applyNumberFormat="0" applyAlignment="0" applyProtection="0"/>
    <xf numFmtId="167"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7" fontId="14" fillId="18" borderId="42" applyNumberFormat="0" applyAlignment="0" applyProtection="0"/>
    <xf numFmtId="0" fontId="14" fillId="12" borderId="42" applyNumberFormat="0" applyAlignment="0" applyProtection="0"/>
    <xf numFmtId="167"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7"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7" fontId="4" fillId="55" borderId="45" applyNumberFormat="0" applyFont="0" applyAlignment="0" applyProtection="0"/>
    <xf numFmtId="0" fontId="20" fillId="56" borderId="44" applyNumberFormat="0" applyFont="0" applyFill="0" applyAlignment="0" applyProtection="0">
      <alignment horizontal="center" vertical="center" wrapText="1"/>
    </xf>
    <xf numFmtId="167"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7" fontId="23" fillId="36" borderId="46" applyNumberFormat="0" applyAlignment="0" applyProtection="0"/>
    <xf numFmtId="0" fontId="29" fillId="0" borderId="47" applyNumberFormat="0" applyFill="0" applyAlignment="0" applyProtection="0"/>
    <xf numFmtId="165" fontId="4" fillId="0" borderId="0" applyFont="0" applyFill="0" applyBorder="0" applyAlignment="0" applyProtection="0"/>
    <xf numFmtId="0" fontId="5" fillId="0" borderId="0"/>
    <xf numFmtId="0" fontId="4" fillId="0" borderId="0"/>
  </cellStyleXfs>
  <cellXfs count="203">
    <xf numFmtId="0" fontId="0" fillId="0" borderId="0" xfId="0"/>
    <xf numFmtId="166" fontId="0" fillId="0" borderId="17" xfId="0" applyNumberFormat="1" applyBorder="1" applyAlignment="1">
      <alignment horizontal="center"/>
    </xf>
    <xf numFmtId="166" fontId="0" fillId="0" borderId="17" xfId="0" applyNumberFormat="1" applyBorder="1" applyAlignment="1">
      <alignment horizontal="left"/>
    </xf>
    <xf numFmtId="166" fontId="0" fillId="0" borderId="17" xfId="0" applyNumberFormat="1" applyBorder="1"/>
    <xf numFmtId="0" fontId="0" fillId="0" borderId="17" xfId="0" applyBorder="1"/>
    <xf numFmtId="166" fontId="30" fillId="0" borderId="17" xfId="0" applyNumberFormat="1" applyFont="1" applyBorder="1" applyAlignment="1">
      <alignment horizontal="left"/>
    </xf>
    <xf numFmtId="166"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6"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4"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6" fontId="32" fillId="0" borderId="19" xfId="0" applyNumberFormat="1" applyFont="1" applyFill="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6"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4" fontId="42" fillId="0" borderId="51" xfId="0" applyNumberFormat="1" applyFont="1" applyBorder="1" applyAlignment="1" applyProtection="1">
      <alignment horizontal="center" vertical="center" wrapText="1"/>
    </xf>
    <xf numFmtId="174"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5"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4" fontId="42" fillId="0" borderId="53" xfId="0" applyNumberFormat="1" applyFont="1" applyBorder="1" applyAlignment="1" applyProtection="1">
      <alignment horizontal="center" vertical="center" wrapText="1"/>
    </xf>
    <xf numFmtId="174"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6"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6"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6"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3"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3" fontId="32" fillId="59" borderId="19" xfId="0" applyNumberFormat="1" applyFont="1" applyFill="1" applyBorder="1" applyAlignment="1" applyProtection="1">
      <alignment vertical="center" wrapText="1"/>
      <protection locked="0"/>
    </xf>
    <xf numFmtId="0" fontId="33" fillId="0" borderId="18" xfId="275" applyNumberFormat="1" applyFont="1" applyFill="1" applyBorder="1" applyAlignment="1" applyProtection="1">
      <alignment horizontal="left" vertical="center" wrapText="1"/>
      <protection locked="0"/>
    </xf>
    <xf numFmtId="166" fontId="54" fillId="0" borderId="18" xfId="0" applyNumberFormat="1" applyFont="1" applyFill="1" applyBorder="1" applyAlignment="1" applyProtection="1">
      <alignment horizontal="center" vertical="center"/>
      <protection locked="0"/>
    </xf>
    <xf numFmtId="14" fontId="36" fillId="63" borderId="0" xfId="0" applyNumberFormat="1" applyFont="1" applyFill="1" applyBorder="1" applyAlignment="1" applyProtection="1">
      <alignment horizontal="left"/>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3" fontId="32" fillId="0" borderId="18" xfId="0" applyNumberFormat="1" applyFont="1" applyFill="1" applyBorder="1" applyAlignment="1" applyProtection="1">
      <alignment horizontal="center" vertical="center"/>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xfId="1" builtinId="5"/>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FF00"/>
      <color rgb="FF66FF66"/>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xmlns:c16r2="http://schemas.microsoft.com/office/drawing/2015/06/char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xmlns:c16r2="http://schemas.microsoft.com/office/drawing/2015/06/char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xmlns:c16r2="http://schemas.microsoft.com/office/drawing/2015/06/chart">
              <c:ext xmlns:c16="http://schemas.microsoft.com/office/drawing/2014/chart" uri="{C3380CC4-5D6E-409C-BE32-E72D297353CC}">
                <c16:uniqueId val="{00000005-145F-4832-80A7-C8636A2EAA96}"/>
              </c:ext>
            </c:extLst>
          </c:dPt>
          <c:dPt>
            <c:idx val="3"/>
            <c:bubble3D val="0"/>
            <c:spPr>
              <a:noFill/>
              <a:ln w="73025">
                <a:noFill/>
              </a:ln>
            </c:spPr>
            <c:extLst xmlns:c16r2="http://schemas.microsoft.com/office/drawing/2015/06/char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en-US"/>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xmlns:c16r2="http://schemas.microsoft.com/office/drawing/2015/06/char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xmlns:c16r2="http://schemas.microsoft.com/office/drawing/2015/06/char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xmlns:c16r2="http://schemas.microsoft.com/office/drawing/2015/06/chart">
              <c:ext xmlns:c16="http://schemas.microsoft.com/office/drawing/2014/chart" uri="{C3380CC4-5D6E-409C-BE32-E72D297353CC}">
                <c16:uniqueId val="{00000005-AFF5-4A29-B77C-24CA777C2B74}"/>
              </c:ext>
            </c:extLst>
          </c:dPt>
          <c:dPt>
            <c:idx val="3"/>
            <c:bubble3D val="0"/>
            <c:spPr>
              <a:noFill/>
              <a:ln w="12700">
                <a:noFill/>
              </a:ln>
            </c:spPr>
            <c:extLst xmlns:c16r2="http://schemas.microsoft.com/office/drawing/2015/06/char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xmlns:c16r2="http://schemas.microsoft.com/office/drawing/2015/06/char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xmlns:c16r2="http://schemas.microsoft.com/office/drawing/2015/06/char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xmlns:c16r2="http://schemas.microsoft.com/office/drawing/2015/06/chart">
              <c:ext xmlns:c16="http://schemas.microsoft.com/office/drawing/2014/chart" uri="{C3380CC4-5D6E-409C-BE32-E72D297353CC}">
                <c16:uniqueId val="{0000000C-AFF5-4A29-B77C-24CA777C2B74}"/>
              </c:ext>
            </c:extLst>
          </c:dPt>
          <c:dPt>
            <c:idx val="2"/>
            <c:bubble3D val="0"/>
            <c:spPr>
              <a:noFill/>
              <a:ln>
                <a:noFill/>
              </a:ln>
            </c:spPr>
            <c:extLst xmlns:c16r2="http://schemas.microsoft.com/office/drawing/2015/06/chart">
              <c:ext xmlns:c16="http://schemas.microsoft.com/office/drawing/2014/chart" uri="{C3380CC4-5D6E-409C-BE32-E72D297353CC}">
                <c16:uniqueId val="{0000000E-AFF5-4A29-B77C-24CA777C2B74}"/>
              </c:ext>
            </c:extLst>
          </c:dPt>
          <c:dLbls>
            <c:dLbl>
              <c:idx val="1"/>
              <c:layout/>
              <c:tx>
                <c:strRef>
                  <c:f>'Base dados pizza'!$B$3</c:f>
                  <c:strCache>
                    <c:ptCount val="1"/>
                    <c:pt idx="0">
                      <c:v>62%</c:v>
                    </c:pt>
                  </c:strCache>
                </c:strRef>
              </c:tx>
              <c:spPr/>
              <c:txPr>
                <a:bodyPr/>
                <a:lstStyle/>
                <a:p>
                  <a:pPr>
                    <a:defRPr sz="1800" b="1"/>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dlblFieldTable>
                    <c15:dlblFTEntry>
                      <c15:txfldGUID>{995E07A5-7F8E-4806-9DE0-95AD35F2D5F4}</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s>
          <c:val>
            <c:numRef>
              <c:f>'Base dados pizza'!$J$3:$J$5</c:f>
              <c:numCache>
                <c:formatCode>0.0</c:formatCode>
                <c:ptCount val="3"/>
                <c:pt idx="0" formatCode="0">
                  <c:v>92.200175080245145</c:v>
                </c:pt>
                <c:pt idx="1">
                  <c:v>2.5</c:v>
                </c:pt>
                <c:pt idx="2">
                  <c:v>105.29982491975485</c:v>
                </c:pt>
              </c:numCache>
            </c:numRef>
          </c:val>
          <c:extLst xmlns:c16r2="http://schemas.microsoft.com/office/drawing/2015/06/char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topLeftCell="A40" zoomScaleNormal="100" zoomScaleSheetLayoutView="100" zoomScalePageLayoutView="40" workbookViewId="0">
      <selection activeCell="W18" sqref="W18"/>
    </sheetView>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43913</v>
      </c>
      <c r="O3" s="181">
        <f ca="1">TODAY()</f>
        <v>43913</v>
      </c>
      <c r="P3" s="15"/>
    </row>
    <row r="4" spans="1:17" ht="15" customHeight="1" thickBot="1">
      <c r="A4" s="13"/>
      <c r="B4" s="19"/>
      <c r="C4" s="79" t="s">
        <v>43</v>
      </c>
      <c r="D4" s="100" t="s">
        <v>125</v>
      </c>
      <c r="E4" s="80"/>
      <c r="F4" s="80"/>
      <c r="G4" s="20" t="s">
        <v>47</v>
      </c>
      <c r="H4" s="20"/>
      <c r="I4" s="20"/>
      <c r="J4" s="20"/>
      <c r="K4" s="20"/>
      <c r="L4" s="20"/>
      <c r="M4" s="20"/>
      <c r="N4" s="21"/>
      <c r="O4" s="101"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4" t="s">
        <v>64</v>
      </c>
      <c r="D8" s="114"/>
      <c r="E8" s="114"/>
      <c r="F8" s="26" t="s">
        <v>45</v>
      </c>
      <c r="G8" s="26" t="s">
        <v>44</v>
      </c>
      <c r="H8" s="26"/>
      <c r="I8" s="26"/>
      <c r="J8" s="26"/>
      <c r="K8" s="27" t="s">
        <v>54</v>
      </c>
      <c r="L8" s="27"/>
      <c r="M8" s="27"/>
      <c r="N8" s="28" t="s">
        <v>53</v>
      </c>
      <c r="O8" s="29" t="s">
        <v>66</v>
      </c>
      <c r="P8" s="25"/>
      <c r="Q8" s="68"/>
    </row>
    <row r="9" spans="1:17" ht="33" customHeight="1">
      <c r="A9" s="13"/>
      <c r="B9" s="14"/>
      <c r="C9" s="108"/>
      <c r="D9" s="109"/>
      <c r="E9" s="109"/>
      <c r="F9" s="189">
        <f ca="1">IF(OR($D$3="",$D$3="não há"),"-",'Base dados pizza'!B3)</f>
        <v>0.62113229801454706</v>
      </c>
      <c r="G9" s="190">
        <f ca="1">IF(OR($D$3="",$D$3="não há"),"-",'Base dados pizza'!A3)</f>
        <v>0.6736780027521132</v>
      </c>
      <c r="H9" s="97"/>
      <c r="I9" s="69"/>
      <c r="J9" s="185"/>
      <c r="K9" s="185" t="e">
        <f>IF(OR(D3="",D3="não há"),"-",#REF!)</f>
        <v>#REF!</v>
      </c>
      <c r="L9" s="69"/>
      <c r="M9" s="69"/>
      <c r="N9" s="186" t="e">
        <f>IF(OR(D3="",D3="não há"),"-",#REF!)</f>
        <v>#REF!</v>
      </c>
      <c r="O9" s="182" t="s">
        <v>230</v>
      </c>
      <c r="P9" s="25"/>
      <c r="Q9" s="68"/>
    </row>
    <row r="10" spans="1:17" ht="33" customHeight="1">
      <c r="A10" s="13"/>
      <c r="B10" s="14"/>
      <c r="C10" s="110"/>
      <c r="D10" s="111"/>
      <c r="E10" s="111"/>
      <c r="F10" s="189"/>
      <c r="G10" s="191"/>
      <c r="H10" s="98"/>
      <c r="I10" s="70"/>
      <c r="J10" s="185"/>
      <c r="K10" s="185"/>
      <c r="L10" s="70"/>
      <c r="M10" s="70"/>
      <c r="N10" s="187"/>
      <c r="O10" s="183"/>
      <c r="P10" s="25"/>
      <c r="Q10" s="68"/>
    </row>
    <row r="11" spans="1:17" ht="33" customHeight="1">
      <c r="A11" s="13"/>
      <c r="B11" s="14"/>
      <c r="C11" s="110"/>
      <c r="D11" s="111"/>
      <c r="E11" s="111"/>
      <c r="F11" s="189"/>
      <c r="G11" s="191"/>
      <c r="H11" s="98"/>
      <c r="I11" s="70"/>
      <c r="J11" s="185"/>
      <c r="K11" s="185"/>
      <c r="L11" s="70"/>
      <c r="M11" s="70"/>
      <c r="N11" s="187"/>
      <c r="O11" s="183"/>
      <c r="P11" s="25"/>
      <c r="Q11" s="68"/>
    </row>
    <row r="12" spans="1:17" ht="33" customHeight="1">
      <c r="A12" s="13"/>
      <c r="B12" s="14"/>
      <c r="C12" s="110"/>
      <c r="D12" s="111"/>
      <c r="E12" s="111"/>
      <c r="F12" s="189"/>
      <c r="G12" s="191"/>
      <c r="H12" s="98"/>
      <c r="I12" s="70"/>
      <c r="J12" s="185"/>
      <c r="K12" s="185"/>
      <c r="L12" s="70"/>
      <c r="M12" s="70"/>
      <c r="N12" s="187"/>
      <c r="O12" s="183"/>
      <c r="P12" s="25"/>
      <c r="Q12" s="68"/>
    </row>
    <row r="13" spans="1:17" ht="33" customHeight="1">
      <c r="A13" s="13"/>
      <c r="B13" s="14"/>
      <c r="C13" s="112"/>
      <c r="D13" s="113"/>
      <c r="E13" s="113"/>
      <c r="F13" s="189"/>
      <c r="G13" s="192"/>
      <c r="H13" s="99"/>
      <c r="I13" s="71"/>
      <c r="J13" s="185"/>
      <c r="K13" s="185"/>
      <c r="L13" s="71"/>
      <c r="M13" s="71"/>
      <c r="N13" s="188"/>
      <c r="O13" s="184"/>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6" t="s">
        <v>66</v>
      </c>
      <c r="P18" s="25"/>
      <c r="Q18" s="68"/>
    </row>
    <row r="19" spans="1:17" s="62" customFormat="1" ht="94.5">
      <c r="A19" s="93"/>
      <c r="B19" s="94"/>
      <c r="C19" s="202" t="s">
        <v>129</v>
      </c>
      <c r="D19" s="178" t="s">
        <v>90</v>
      </c>
      <c r="E19" s="102">
        <v>43677</v>
      </c>
      <c r="F19" s="107">
        <v>43708</v>
      </c>
      <c r="G19" s="115" t="s">
        <v>123</v>
      </c>
      <c r="H19" s="103">
        <f t="shared" ref="H19" si="0">I19</f>
        <v>4</v>
      </c>
      <c r="I19" s="103">
        <f t="shared" ref="I19" si="1">IF(G19="PREOCUPANTE",1,IF(G19="ATENÇÃO",2,IF(G19="ADEQUADO",3,IF(G19="CONCLUÍDO",4,""))))</f>
        <v>4</v>
      </c>
      <c r="J19" s="104">
        <f t="shared" ref="J19" si="2">IF(G19="CONCLUÍDO",1,IF(G19="ADEQUADO",0.91*K19,IF(G19="ATENÇÃO",0.6*K19,IF(G19="PREOCUPANTE",0.5*K19))))</f>
        <v>1</v>
      </c>
      <c r="K19" s="104">
        <f t="shared" ref="K19" ca="1" si="3">IF(OR(D19="",D19="não há"),"-",IFERROR(M19/L19,IF(F19&lt;=TODAY(),1,0)))</f>
        <v>1</v>
      </c>
      <c r="L19" s="105">
        <f>IF(OR(E19=0,F19=0),1,NETWORKDAYS(E19,F19,Feriados!$A$3:$A$100)*8)</f>
        <v>184</v>
      </c>
      <c r="M19" s="105">
        <f ca="1">IF($N$3&lt;E19,0,IF($N$3&gt;=F19,L19,NETWORKDAYS(E19,$N$3,Feriados!$A$3:$A$100)*8))</f>
        <v>184</v>
      </c>
      <c r="N19" s="105">
        <f t="shared" ref="N19" si="4">J19*L19</f>
        <v>184</v>
      </c>
      <c r="O19" s="177" t="s">
        <v>229</v>
      </c>
      <c r="P19" s="95"/>
      <c r="Q19" s="96"/>
    </row>
    <row r="20" spans="1:17" s="62" customFormat="1" ht="78.75">
      <c r="A20" s="93"/>
      <c r="B20" s="94"/>
      <c r="C20" s="202" t="s">
        <v>141</v>
      </c>
      <c r="D20" s="178" t="s">
        <v>91</v>
      </c>
      <c r="E20" s="102">
        <v>43677</v>
      </c>
      <c r="F20" s="107">
        <v>43708</v>
      </c>
      <c r="G20" s="115" t="s">
        <v>123</v>
      </c>
      <c r="H20" s="103">
        <f t="shared" ref="H20:H21" si="5">I20</f>
        <v>4</v>
      </c>
      <c r="I20" s="103">
        <f t="shared" ref="I20:I21" si="6">IF(G20="PREOCUPANTE",1,IF(G20="ATENÇÃO",2,IF(G20="ADEQUADO",3,IF(G20="CONCLUÍDO",4,""))))</f>
        <v>4</v>
      </c>
      <c r="J20" s="104">
        <f t="shared" ref="J20:J21" si="7">IF(G20="CONCLUÍDO",1,IF(G20="ADEQUADO",0.91*K20,IF(G20="ATENÇÃO",0.6*K20,IF(G20="PREOCUPANTE",0.5*K20))))</f>
        <v>1</v>
      </c>
      <c r="K20" s="104">
        <f t="shared" ref="K20:K21" ca="1" si="8">IF(OR(D20="",D20="não há"),"-",IFERROR(M20/L20,IF(F20&lt;=TODAY(),1,0)))</f>
        <v>1</v>
      </c>
      <c r="L20" s="105">
        <f>IF(OR(E20=0,F20=0),1,NETWORKDAYS(E20,F20,Feriados!$A$3:$A$100)*8)</f>
        <v>184</v>
      </c>
      <c r="M20" s="105">
        <f ca="1">IF($N$3&lt;E20,0,IF($N$3&gt;=F20,L20,NETWORKDAYS(E20,$N$3,Feriados!$A$3:$A$100)*8))</f>
        <v>184</v>
      </c>
      <c r="N20" s="105">
        <f t="shared" ref="N20:N21" si="9">J20*L20</f>
        <v>184</v>
      </c>
      <c r="O20" s="177" t="s">
        <v>211</v>
      </c>
      <c r="P20" s="95"/>
      <c r="Q20" s="96"/>
    </row>
    <row r="21" spans="1:17" s="62" customFormat="1" ht="126">
      <c r="A21" s="93"/>
      <c r="B21" s="94"/>
      <c r="C21" s="202" t="s">
        <v>197</v>
      </c>
      <c r="D21" s="178" t="s">
        <v>92</v>
      </c>
      <c r="E21" s="102">
        <v>43677</v>
      </c>
      <c r="F21" s="107">
        <v>43769</v>
      </c>
      <c r="G21" s="115" t="s">
        <v>123</v>
      </c>
      <c r="H21" s="103">
        <f t="shared" si="5"/>
        <v>4</v>
      </c>
      <c r="I21" s="103">
        <f t="shared" si="6"/>
        <v>4</v>
      </c>
      <c r="J21" s="104">
        <f t="shared" si="7"/>
        <v>1</v>
      </c>
      <c r="K21" s="104">
        <f t="shared" ca="1" si="8"/>
        <v>1</v>
      </c>
      <c r="L21" s="105">
        <f>IF(OR(E21=0,F21=0),1,NETWORKDAYS(E21,F21,Feriados!$A$3:$A$100)*8)</f>
        <v>528</v>
      </c>
      <c r="M21" s="105">
        <f ca="1">IF($N$3&lt;E21,0,IF($N$3&gt;=F21,L21,NETWORKDAYS(E21,$N$3,Feriados!$A$3:$A$100)*8))</f>
        <v>528</v>
      </c>
      <c r="N21" s="105">
        <f t="shared" si="9"/>
        <v>528</v>
      </c>
      <c r="O21" s="177" t="s">
        <v>212</v>
      </c>
      <c r="P21" s="95"/>
      <c r="Q21" s="96"/>
    </row>
    <row r="22" spans="1:17" s="62" customFormat="1" ht="94.5">
      <c r="A22" s="93"/>
      <c r="B22" s="94"/>
      <c r="C22" s="202" t="s">
        <v>133</v>
      </c>
      <c r="D22" s="178" t="s">
        <v>93</v>
      </c>
      <c r="E22" s="102">
        <v>43677</v>
      </c>
      <c r="F22" s="180">
        <v>43934</v>
      </c>
      <c r="G22" s="115" t="s">
        <v>50</v>
      </c>
      <c r="H22" s="103">
        <f t="shared" ref="H22:H25" si="10">I22</f>
        <v>3</v>
      </c>
      <c r="I22" s="103">
        <f t="shared" ref="I22:I25" si="11">IF(G22="PREOCUPANTE",1,IF(G22="ATENÇÃO",2,IF(G22="ADEQUADO",3,IF(G22="CONCLUÍDO",4,""))))</f>
        <v>3</v>
      </c>
      <c r="J22" s="104">
        <f t="shared" ref="J22:J25" ca="1" si="12">IF(G22="CONCLUÍDO",1,IF(G22="ADEQUADO",0.91*K22,IF(G22="ATENÇÃO",0.6*K22,IF(G22="PREOCUPANTE",0.5*K22))))</f>
        <v>0.83416666666666661</v>
      </c>
      <c r="K22" s="104">
        <f t="shared" ref="K22:K25" ca="1" si="13">IF(OR(D22="",D22="não há"),"-",IFERROR(M22/L22,IF(F22&lt;=TODAY(),1,0)))</f>
        <v>0.91666666666666663</v>
      </c>
      <c r="L22" s="105">
        <f>IF(OR(E22=0,F22=0),1,NETWORKDAYS(E22,F22,Feriados!$A$3:$A$100)*8)</f>
        <v>1440</v>
      </c>
      <c r="M22" s="105">
        <f ca="1">IF($N$3&lt;E22,0,IF($N$3&gt;=F22,L22,NETWORKDAYS(E22,$N$3,Feriados!$A$3:$A$100)*8))</f>
        <v>1320</v>
      </c>
      <c r="N22" s="105">
        <f t="shared" ref="N22:N25" ca="1" si="14">J22*L22</f>
        <v>1201.1999999999998</v>
      </c>
      <c r="O22" s="177" t="s">
        <v>215</v>
      </c>
      <c r="P22" s="95"/>
      <c r="Q22" s="96"/>
    </row>
    <row r="23" spans="1:17" s="62" customFormat="1" ht="78.75">
      <c r="A23" s="93"/>
      <c r="B23" s="94"/>
      <c r="C23" s="202" t="s">
        <v>156</v>
      </c>
      <c r="D23" s="178" t="s">
        <v>94</v>
      </c>
      <c r="E23" s="102">
        <v>43677</v>
      </c>
      <c r="F23" s="180">
        <v>43843</v>
      </c>
      <c r="G23" s="115" t="s">
        <v>123</v>
      </c>
      <c r="H23" s="103">
        <f t="shared" si="10"/>
        <v>4</v>
      </c>
      <c r="I23" s="103">
        <f t="shared" si="11"/>
        <v>4</v>
      </c>
      <c r="J23" s="104">
        <f t="shared" si="12"/>
        <v>1</v>
      </c>
      <c r="K23" s="104">
        <f t="shared" ca="1" si="13"/>
        <v>1</v>
      </c>
      <c r="L23" s="105">
        <f>IF(OR(E23=0,F23=0),1,NETWORKDAYS(E23,F23,Feriados!$A$3:$A$100)*8)</f>
        <v>920</v>
      </c>
      <c r="M23" s="105">
        <f ca="1">IF($N$3&lt;E23,0,IF($N$3&gt;=F23,L23,NETWORKDAYS(E23,$N$3,Feriados!$A$3:$A$100)*8))</f>
        <v>920</v>
      </c>
      <c r="N23" s="105">
        <f t="shared" si="14"/>
        <v>920</v>
      </c>
      <c r="O23" s="177" t="s">
        <v>213</v>
      </c>
      <c r="P23" s="95"/>
      <c r="Q23" s="96"/>
    </row>
    <row r="24" spans="1:17" s="62" customFormat="1" ht="283.5">
      <c r="A24" s="93"/>
      <c r="B24" s="94"/>
      <c r="C24" s="202" t="s">
        <v>198</v>
      </c>
      <c r="D24" s="178" t="s">
        <v>95</v>
      </c>
      <c r="E24" s="102">
        <v>43677</v>
      </c>
      <c r="F24" s="180">
        <v>43934</v>
      </c>
      <c r="G24" s="115" t="s">
        <v>50</v>
      </c>
      <c r="H24" s="103">
        <f t="shared" si="10"/>
        <v>3</v>
      </c>
      <c r="I24" s="103">
        <f t="shared" si="11"/>
        <v>3</v>
      </c>
      <c r="J24" s="104">
        <f t="shared" ca="1" si="12"/>
        <v>0.83416666666666661</v>
      </c>
      <c r="K24" s="104">
        <f t="shared" ca="1" si="13"/>
        <v>0.91666666666666663</v>
      </c>
      <c r="L24" s="105">
        <f>IF(OR(E24=0,F24=0),1,NETWORKDAYS(E24,F24,Feriados!$A$3:$A$100)*8)</f>
        <v>1440</v>
      </c>
      <c r="M24" s="105">
        <f ca="1">IF($N$3&lt;E24,0,IF($N$3&gt;=F24,L24,NETWORKDAYS(E24,$N$3,Feriados!$A$3:$A$100)*8))</f>
        <v>1320</v>
      </c>
      <c r="N24" s="105">
        <f t="shared" ca="1" si="14"/>
        <v>1201.1999999999998</v>
      </c>
      <c r="O24" s="177" t="s">
        <v>218</v>
      </c>
      <c r="P24" s="95"/>
      <c r="Q24" s="96"/>
    </row>
    <row r="25" spans="1:17" s="62" customFormat="1" ht="283.5">
      <c r="A25" s="93"/>
      <c r="B25" s="94"/>
      <c r="C25" s="202" t="s">
        <v>199</v>
      </c>
      <c r="D25" s="178" t="s">
        <v>96</v>
      </c>
      <c r="E25" s="102">
        <v>43677</v>
      </c>
      <c r="F25" s="180">
        <v>43934</v>
      </c>
      <c r="G25" s="115" t="s">
        <v>50</v>
      </c>
      <c r="H25" s="103">
        <f t="shared" si="10"/>
        <v>3</v>
      </c>
      <c r="I25" s="103">
        <f t="shared" si="11"/>
        <v>3</v>
      </c>
      <c r="J25" s="104">
        <f t="shared" ca="1" si="12"/>
        <v>0.83416666666666661</v>
      </c>
      <c r="K25" s="104">
        <f t="shared" ca="1" si="13"/>
        <v>0.91666666666666663</v>
      </c>
      <c r="L25" s="105">
        <f>IF(OR(E25=0,F25=0),1,NETWORKDAYS(E25,F25,Feriados!$A$3:$A$100)*8)</f>
        <v>1440</v>
      </c>
      <c r="M25" s="105">
        <f ca="1">IF($N$3&lt;E25,0,IF($N$3&gt;=F25,L25,NETWORKDAYS(E25,$N$3,Feriados!$A$3:$A$100)*8))</f>
        <v>1320</v>
      </c>
      <c r="N25" s="105">
        <f t="shared" ca="1" si="14"/>
        <v>1201.1999999999998</v>
      </c>
      <c r="O25" s="177" t="s">
        <v>216</v>
      </c>
      <c r="P25" s="95"/>
      <c r="Q25" s="96"/>
    </row>
    <row r="26" spans="1:17" s="62" customFormat="1" ht="141.75">
      <c r="A26" s="93"/>
      <c r="B26" s="94"/>
      <c r="C26" s="202" t="s">
        <v>166</v>
      </c>
      <c r="D26" s="178" t="s">
        <v>97</v>
      </c>
      <c r="E26" s="102">
        <v>43677</v>
      </c>
      <c r="F26" s="180">
        <v>43934</v>
      </c>
      <c r="G26" s="115" t="s">
        <v>50</v>
      </c>
      <c r="H26" s="103">
        <f t="shared" ref="H26:H33" si="15">I26</f>
        <v>3</v>
      </c>
      <c r="I26" s="103">
        <f t="shared" ref="I26:I33" si="16">IF(G26="PREOCUPANTE",1,IF(G26="ATENÇÃO",2,IF(G26="ADEQUADO",3,IF(G26="CONCLUÍDO",4,""))))</f>
        <v>3</v>
      </c>
      <c r="J26" s="104">
        <f t="shared" ref="J26:J33" ca="1" si="17">IF(G26="CONCLUÍDO",1,IF(G26="ADEQUADO",0.91*K26,IF(G26="ATENÇÃO",0.6*K26,IF(G26="PREOCUPANTE",0.5*K26))))</f>
        <v>0.83416666666666661</v>
      </c>
      <c r="K26" s="104">
        <f t="shared" ref="K26:K33" ca="1" si="18">IF(OR(D26="",D26="não há"),"-",IFERROR(M26/L26,IF(F26&lt;=TODAY(),1,0)))</f>
        <v>0.91666666666666663</v>
      </c>
      <c r="L26" s="105">
        <f>IF(OR(E26=0,F26=0),1,NETWORKDAYS(E26,F26,Feriados!$A$3:$A$100)*8)</f>
        <v>1440</v>
      </c>
      <c r="M26" s="105">
        <f ca="1">IF($N$3&lt;E26,0,IF($N$3&gt;=F26,L26,NETWORKDAYS(E26,$N$3,Feriados!$A$3:$A$100)*8))</f>
        <v>1320</v>
      </c>
      <c r="N26" s="105">
        <f t="shared" ref="N26:N33" ca="1" si="19">J26*L26</f>
        <v>1201.1999999999998</v>
      </c>
      <c r="O26" s="179" t="s">
        <v>217</v>
      </c>
      <c r="P26" s="95"/>
      <c r="Q26" s="96"/>
    </row>
    <row r="27" spans="1:17" s="62" customFormat="1" ht="63">
      <c r="A27" s="93"/>
      <c r="B27" s="94"/>
      <c r="C27" s="202" t="s">
        <v>170</v>
      </c>
      <c r="D27" s="178" t="s">
        <v>98</v>
      </c>
      <c r="E27" s="102">
        <v>43677</v>
      </c>
      <c r="F27" s="180">
        <v>43934</v>
      </c>
      <c r="G27" s="115" t="s">
        <v>50</v>
      </c>
      <c r="H27" s="103">
        <f t="shared" si="15"/>
        <v>3</v>
      </c>
      <c r="I27" s="103">
        <f t="shared" si="16"/>
        <v>3</v>
      </c>
      <c r="J27" s="104">
        <f t="shared" ca="1" si="17"/>
        <v>0.83416666666666661</v>
      </c>
      <c r="K27" s="104">
        <f t="shared" ca="1" si="18"/>
        <v>0.91666666666666663</v>
      </c>
      <c r="L27" s="105">
        <f>IF(OR(E27=0,F27=0),1,NETWORKDAYS(E27,F27,Feriados!$A$3:$A$100)*8)</f>
        <v>1440</v>
      </c>
      <c r="M27" s="105">
        <f ca="1">IF($N$3&lt;E27,0,IF($N$3&gt;=F27,L27,NETWORKDAYS(E27,$N$3,Feriados!$A$3:$A$100)*8))</f>
        <v>1320</v>
      </c>
      <c r="N27" s="105">
        <f t="shared" ca="1" si="19"/>
        <v>1201.1999999999998</v>
      </c>
      <c r="O27" s="179" t="s">
        <v>219</v>
      </c>
      <c r="P27" s="95"/>
      <c r="Q27" s="96"/>
    </row>
    <row r="28" spans="1:17" s="62" customFormat="1" ht="63">
      <c r="A28" s="93"/>
      <c r="B28" s="94"/>
      <c r="C28" s="202" t="s">
        <v>200</v>
      </c>
      <c r="D28" s="178" t="s">
        <v>99</v>
      </c>
      <c r="E28" s="102">
        <v>43677</v>
      </c>
      <c r="F28" s="180">
        <v>43934</v>
      </c>
      <c r="G28" s="115" t="s">
        <v>50</v>
      </c>
      <c r="H28" s="103">
        <f t="shared" si="15"/>
        <v>3</v>
      </c>
      <c r="I28" s="103">
        <f t="shared" si="16"/>
        <v>3</v>
      </c>
      <c r="J28" s="104">
        <f t="shared" ca="1" si="17"/>
        <v>0.83416666666666661</v>
      </c>
      <c r="K28" s="104">
        <f t="shared" ca="1" si="18"/>
        <v>0.91666666666666663</v>
      </c>
      <c r="L28" s="105">
        <f>IF(OR(E28=0,F28=0),1,NETWORKDAYS(E28,F28,Feriados!$A$3:$A$100)*8)</f>
        <v>1440</v>
      </c>
      <c r="M28" s="105">
        <f ca="1">IF($N$3&lt;E28,0,IF($N$3&gt;=F28,L28,NETWORKDAYS(E28,$N$3,Feriados!$A$3:$A$100)*8))</f>
        <v>1320</v>
      </c>
      <c r="N28" s="105">
        <f t="shared" ca="1" si="19"/>
        <v>1201.1999999999998</v>
      </c>
      <c r="O28" s="177" t="s">
        <v>220</v>
      </c>
      <c r="P28" s="95"/>
      <c r="Q28" s="96"/>
    </row>
    <row r="29" spans="1:17" s="62" customFormat="1" ht="110.25">
      <c r="A29" s="93"/>
      <c r="B29" s="94"/>
      <c r="C29" s="202" t="s">
        <v>173</v>
      </c>
      <c r="D29" s="178" t="s">
        <v>100</v>
      </c>
      <c r="E29" s="102">
        <v>43677</v>
      </c>
      <c r="F29" s="180">
        <v>43934</v>
      </c>
      <c r="G29" s="115" t="s">
        <v>50</v>
      </c>
      <c r="H29" s="103">
        <f t="shared" si="15"/>
        <v>3</v>
      </c>
      <c r="I29" s="103">
        <f t="shared" si="16"/>
        <v>3</v>
      </c>
      <c r="J29" s="104">
        <f t="shared" ca="1" si="17"/>
        <v>0.83416666666666661</v>
      </c>
      <c r="K29" s="104">
        <f t="shared" ca="1" si="18"/>
        <v>0.91666666666666663</v>
      </c>
      <c r="L29" s="105">
        <f>IF(OR(E29=0,F29=0),1,NETWORKDAYS(E29,F29,Feriados!$A$3:$A$100)*8)</f>
        <v>1440</v>
      </c>
      <c r="M29" s="105">
        <f ca="1">IF($N$3&lt;E29,0,IF($N$3&gt;=F29,L29,NETWORKDAYS(E29,$N$3,Feriados!$A$3:$A$100)*8))</f>
        <v>1320</v>
      </c>
      <c r="N29" s="105">
        <f t="shared" ca="1" si="19"/>
        <v>1201.1999999999998</v>
      </c>
      <c r="O29" s="177" t="s">
        <v>221</v>
      </c>
      <c r="P29" s="95"/>
      <c r="Q29" s="96"/>
    </row>
    <row r="30" spans="1:17" s="62" customFormat="1" ht="87.75" customHeight="1">
      <c r="A30" s="93"/>
      <c r="B30" s="94"/>
      <c r="C30" s="202" t="s">
        <v>201</v>
      </c>
      <c r="D30" s="178" t="s">
        <v>101</v>
      </c>
      <c r="E30" s="102">
        <v>43677</v>
      </c>
      <c r="F30" s="107">
        <v>43843</v>
      </c>
      <c r="G30" s="115" t="s">
        <v>123</v>
      </c>
      <c r="H30" s="103">
        <f t="shared" si="15"/>
        <v>4</v>
      </c>
      <c r="I30" s="103">
        <f t="shared" si="16"/>
        <v>4</v>
      </c>
      <c r="J30" s="104">
        <f t="shared" si="17"/>
        <v>1</v>
      </c>
      <c r="K30" s="104">
        <f t="shared" ca="1" si="18"/>
        <v>1</v>
      </c>
      <c r="L30" s="105">
        <f>IF(OR(E30=0,F30=0),1,NETWORKDAYS(E30,F30,Feriados!$A$3:$A$100)*8)</f>
        <v>920</v>
      </c>
      <c r="M30" s="105">
        <f ca="1">IF($N$3&lt;E30,0,IF($N$3&gt;=F30,L30,NETWORKDAYS(E30,$N$3,Feriados!$A$3:$A$100)*8))</f>
        <v>920</v>
      </c>
      <c r="N30" s="105">
        <f t="shared" si="19"/>
        <v>920</v>
      </c>
      <c r="O30" s="177" t="s">
        <v>210</v>
      </c>
      <c r="P30" s="95"/>
      <c r="Q30" s="96"/>
    </row>
    <row r="31" spans="1:17" s="62" customFormat="1" ht="126">
      <c r="A31" s="93"/>
      <c r="B31" s="94"/>
      <c r="C31" s="202" t="s">
        <v>202</v>
      </c>
      <c r="D31" s="178" t="s">
        <v>102</v>
      </c>
      <c r="E31" s="102">
        <v>43677</v>
      </c>
      <c r="F31" s="107">
        <v>43843</v>
      </c>
      <c r="G31" s="115" t="s">
        <v>123</v>
      </c>
      <c r="H31" s="103">
        <f t="shared" si="15"/>
        <v>4</v>
      </c>
      <c r="I31" s="103">
        <f t="shared" si="16"/>
        <v>4</v>
      </c>
      <c r="J31" s="104">
        <f t="shared" si="17"/>
        <v>1</v>
      </c>
      <c r="K31" s="104">
        <f t="shared" ca="1" si="18"/>
        <v>1</v>
      </c>
      <c r="L31" s="105">
        <f>IF(OR(E31=0,F31=0),1,NETWORKDAYS(E31,F31,Feriados!$A$3:$A$100)*8)</f>
        <v>920</v>
      </c>
      <c r="M31" s="105">
        <f ca="1">IF($N$3&lt;E31,0,IF($N$3&gt;=F31,L31,NETWORKDAYS(E31,$N$3,Feriados!$A$3:$A$100)*8))</f>
        <v>920</v>
      </c>
      <c r="N31" s="105">
        <f t="shared" si="19"/>
        <v>920</v>
      </c>
      <c r="O31" s="177" t="s">
        <v>214</v>
      </c>
      <c r="P31" s="95"/>
      <c r="Q31" s="96"/>
    </row>
    <row r="32" spans="1:17" s="62" customFormat="1" ht="110.25">
      <c r="A32" s="93"/>
      <c r="B32" s="94"/>
      <c r="C32" s="202" t="s">
        <v>203</v>
      </c>
      <c r="D32" s="178" t="s">
        <v>103</v>
      </c>
      <c r="E32" s="102">
        <v>43677</v>
      </c>
      <c r="F32" s="180">
        <v>43934</v>
      </c>
      <c r="G32" s="115" t="s">
        <v>50</v>
      </c>
      <c r="H32" s="103">
        <f t="shared" si="15"/>
        <v>3</v>
      </c>
      <c r="I32" s="103">
        <f t="shared" si="16"/>
        <v>3</v>
      </c>
      <c r="J32" s="104">
        <f t="shared" ca="1" si="17"/>
        <v>0.83416666666666661</v>
      </c>
      <c r="K32" s="104">
        <f t="shared" ca="1" si="18"/>
        <v>0.91666666666666663</v>
      </c>
      <c r="L32" s="105">
        <f>IF(OR(E32=0,F32=0),1,NETWORKDAYS(E32,F32,Feriados!$A$3:$A$100)*8)</f>
        <v>1440</v>
      </c>
      <c r="M32" s="105">
        <f ca="1">IF($N$3&lt;E32,0,IF($N$3&gt;=F32,L32,NETWORKDAYS(E32,$N$3,Feriados!$A$3:$A$100)*8))</f>
        <v>1320</v>
      </c>
      <c r="N32" s="105">
        <f t="shared" ca="1" si="19"/>
        <v>1201.1999999999998</v>
      </c>
      <c r="O32" s="179" t="s">
        <v>222</v>
      </c>
      <c r="P32" s="95"/>
      <c r="Q32" s="96"/>
    </row>
    <row r="33" spans="1:43" s="62" customFormat="1" ht="63">
      <c r="A33" s="93"/>
      <c r="B33" s="94"/>
      <c r="C33" s="202" t="s">
        <v>144</v>
      </c>
      <c r="D33" s="178" t="s">
        <v>104</v>
      </c>
      <c r="E33" s="102">
        <v>43677</v>
      </c>
      <c r="F33" s="180">
        <v>43995</v>
      </c>
      <c r="G33" s="115" t="s">
        <v>50</v>
      </c>
      <c r="H33" s="103">
        <f t="shared" si="15"/>
        <v>3</v>
      </c>
      <c r="I33" s="103">
        <f t="shared" si="16"/>
        <v>3</v>
      </c>
      <c r="J33" s="104">
        <f t="shared" ca="1" si="17"/>
        <v>0.67635135135135138</v>
      </c>
      <c r="K33" s="104">
        <f t="shared" ca="1" si="18"/>
        <v>0.7432432432432432</v>
      </c>
      <c r="L33" s="105">
        <f>IF(OR(E33=0,F33=0),1,NETWORKDAYS(E33,F33,Feriados!$A$3:$A$100)*8)</f>
        <v>1776</v>
      </c>
      <c r="M33" s="105">
        <f ca="1">IF($N$3&lt;E33,0,IF($N$3&gt;=F33,L33,NETWORKDAYS(E33,$N$3,Feriados!$A$3:$A$100)*8))</f>
        <v>1320</v>
      </c>
      <c r="N33" s="105">
        <f t="shared" ca="1" si="19"/>
        <v>1201.2</v>
      </c>
      <c r="O33" s="177" t="s">
        <v>223</v>
      </c>
      <c r="P33" s="95"/>
      <c r="Q33" s="96"/>
    </row>
    <row r="34" spans="1:43" s="62" customFormat="1" ht="63">
      <c r="A34" s="93"/>
      <c r="B34" s="94"/>
      <c r="C34" s="202" t="s">
        <v>151</v>
      </c>
      <c r="D34" s="178" t="s">
        <v>105</v>
      </c>
      <c r="E34" s="102">
        <v>43677</v>
      </c>
      <c r="F34" s="180">
        <v>44117</v>
      </c>
      <c r="G34" s="115" t="s">
        <v>50</v>
      </c>
      <c r="H34" s="103">
        <f t="shared" ref="H34:H41" si="20">I34</f>
        <v>3</v>
      </c>
      <c r="I34" s="103">
        <f t="shared" ref="I34:I41" si="21">IF(G34="PREOCUPANTE",1,IF(G34="ATENÇÃO",2,IF(G34="ADEQUADO",3,IF(G34="CONCLUÍDO",4,""))))</f>
        <v>3</v>
      </c>
      <c r="J34" s="104">
        <f t="shared" ref="J34:J41" ca="1" si="22">IF(G34="CONCLUÍDO",1,IF(G34="ADEQUADO",0.91*K34,IF(G34="ATENÇÃO",0.6*K34,IF(G34="PREOCUPANTE",0.5*K34))))</f>
        <v>0.48908794788273618</v>
      </c>
      <c r="K34" s="104">
        <f t="shared" ref="K34:K41" ca="1" si="23">IF(OR(D34="",D34="não há"),"-",IFERROR(M34/L34,IF(F34&lt;=TODAY(),1,0)))</f>
        <v>0.53745928338762217</v>
      </c>
      <c r="L34" s="105">
        <f>IF(OR(E34=0,F34=0),1,NETWORKDAYS(E34,F34,Feriados!$A$3:$A$100)*8)</f>
        <v>2456</v>
      </c>
      <c r="M34" s="105">
        <f ca="1">IF($N$3&lt;E34,0,IF($N$3&gt;=F34,L34,NETWORKDAYS(E34,$N$3,Feriados!$A$3:$A$100)*8))</f>
        <v>1320</v>
      </c>
      <c r="N34" s="105">
        <f t="shared" ref="N34:N41" ca="1" si="24">J34*L34</f>
        <v>1201.2</v>
      </c>
      <c r="O34" s="177" t="s">
        <v>224</v>
      </c>
      <c r="P34" s="95"/>
      <c r="Q34" s="96"/>
    </row>
    <row r="35" spans="1:43" s="62" customFormat="1" ht="83.25" customHeight="1">
      <c r="A35" s="93"/>
      <c r="B35" s="94"/>
      <c r="C35" s="202" t="s">
        <v>179</v>
      </c>
      <c r="D35" s="178" t="s">
        <v>106</v>
      </c>
      <c r="E35" s="102">
        <v>43677</v>
      </c>
      <c r="F35" s="180">
        <v>44117</v>
      </c>
      <c r="G35" s="115" t="s">
        <v>50</v>
      </c>
      <c r="H35" s="103">
        <f t="shared" si="20"/>
        <v>3</v>
      </c>
      <c r="I35" s="103">
        <f t="shared" si="21"/>
        <v>3</v>
      </c>
      <c r="J35" s="104">
        <f t="shared" ca="1" si="22"/>
        <v>0.48908794788273618</v>
      </c>
      <c r="K35" s="104">
        <f t="shared" ca="1" si="23"/>
        <v>0.53745928338762217</v>
      </c>
      <c r="L35" s="105">
        <f>IF(OR(E35=0,F35=0),1,NETWORKDAYS(E35,F35,Feriados!$A$3:$A$100)*8)</f>
        <v>2456</v>
      </c>
      <c r="M35" s="105">
        <f ca="1">IF($N$3&lt;E35,0,IF($N$3&gt;=F35,L35,NETWORKDAYS(E35,$N$3,Feriados!$A$3:$A$100)*8))</f>
        <v>1320</v>
      </c>
      <c r="N35" s="105">
        <f t="shared" ca="1" si="24"/>
        <v>1201.2</v>
      </c>
      <c r="O35" s="177" t="s">
        <v>225</v>
      </c>
      <c r="P35" s="95"/>
      <c r="Q35" s="96"/>
    </row>
    <row r="36" spans="1:43" s="62" customFormat="1" ht="63">
      <c r="A36" s="93"/>
      <c r="B36" s="94"/>
      <c r="C36" s="202" t="s">
        <v>204</v>
      </c>
      <c r="D36" s="178" t="s">
        <v>107</v>
      </c>
      <c r="E36" s="102">
        <v>43677</v>
      </c>
      <c r="F36" s="180">
        <v>44117</v>
      </c>
      <c r="G36" s="115" t="s">
        <v>50</v>
      </c>
      <c r="H36" s="103">
        <f t="shared" si="20"/>
        <v>3</v>
      </c>
      <c r="I36" s="103">
        <f t="shared" si="21"/>
        <v>3</v>
      </c>
      <c r="J36" s="104">
        <f t="shared" ca="1" si="22"/>
        <v>0.48908794788273618</v>
      </c>
      <c r="K36" s="104">
        <f t="shared" ca="1" si="23"/>
        <v>0.53745928338762217</v>
      </c>
      <c r="L36" s="105">
        <f>IF(OR(E36=0,F36=0),1,NETWORKDAYS(E36,F36,Feriados!$A$3:$A$100)*8)</f>
        <v>2456</v>
      </c>
      <c r="M36" s="105">
        <f ca="1">IF($N$3&lt;E36,0,IF($N$3&gt;=F36,L36,NETWORKDAYS(E36,$N$3,Feriados!$A$3:$A$100)*8))</f>
        <v>1320</v>
      </c>
      <c r="N36" s="105">
        <f t="shared" ca="1" si="24"/>
        <v>1201.2</v>
      </c>
      <c r="O36" s="177" t="s">
        <v>226</v>
      </c>
      <c r="P36" s="95"/>
      <c r="Q36" s="96"/>
    </row>
    <row r="37" spans="1:43" s="62" customFormat="1" ht="63">
      <c r="A37" s="93"/>
      <c r="B37" s="94"/>
      <c r="C37" s="202" t="s">
        <v>205</v>
      </c>
      <c r="D37" s="178" t="s">
        <v>108</v>
      </c>
      <c r="E37" s="102">
        <v>43677</v>
      </c>
      <c r="F37" s="180">
        <v>44117</v>
      </c>
      <c r="G37" s="115" t="s">
        <v>50</v>
      </c>
      <c r="H37" s="103">
        <f t="shared" si="20"/>
        <v>3</v>
      </c>
      <c r="I37" s="103">
        <f t="shared" si="21"/>
        <v>3</v>
      </c>
      <c r="J37" s="104">
        <f t="shared" ca="1" si="22"/>
        <v>0.48908794788273618</v>
      </c>
      <c r="K37" s="104">
        <f t="shared" ca="1" si="23"/>
        <v>0.53745928338762217</v>
      </c>
      <c r="L37" s="105">
        <f>IF(OR(E37=0,F37=0),1,NETWORKDAYS(E37,F37,Feriados!$A$3:$A$100)*8)</f>
        <v>2456</v>
      </c>
      <c r="M37" s="105">
        <f ca="1">IF($N$3&lt;E37,0,IF($N$3&gt;=F37,L37,NETWORKDAYS(E37,$N$3,Feriados!$A$3:$A$100)*8))</f>
        <v>1320</v>
      </c>
      <c r="N37" s="105">
        <f t="shared" ca="1" si="24"/>
        <v>1201.2</v>
      </c>
      <c r="O37" s="177" t="s">
        <v>227</v>
      </c>
      <c r="P37" s="95"/>
      <c r="Q37" s="96"/>
    </row>
    <row r="38" spans="1:43" s="62" customFormat="1" ht="110.25">
      <c r="A38" s="93"/>
      <c r="B38" s="94"/>
      <c r="C38" s="202" t="s">
        <v>182</v>
      </c>
      <c r="D38" s="178" t="s">
        <v>109</v>
      </c>
      <c r="E38" s="102">
        <v>43677</v>
      </c>
      <c r="F38" s="180">
        <v>44117</v>
      </c>
      <c r="G38" s="115" t="s">
        <v>50</v>
      </c>
      <c r="H38" s="103">
        <f t="shared" si="20"/>
        <v>3</v>
      </c>
      <c r="I38" s="103">
        <f t="shared" si="21"/>
        <v>3</v>
      </c>
      <c r="J38" s="104">
        <f t="shared" ca="1" si="22"/>
        <v>0.48908794788273618</v>
      </c>
      <c r="K38" s="104">
        <f t="shared" ca="1" si="23"/>
        <v>0.53745928338762217</v>
      </c>
      <c r="L38" s="105">
        <f>IF(OR(E38=0,F38=0),1,NETWORKDAYS(E38,F38,Feriados!$A$3:$A$100)*8)</f>
        <v>2456</v>
      </c>
      <c r="M38" s="105">
        <f ca="1">IF($N$3&lt;E38,0,IF($N$3&gt;=F38,L38,NETWORKDAYS(E38,$N$3,Feriados!$A$3:$A$100)*8))</f>
        <v>1320</v>
      </c>
      <c r="N38" s="105">
        <f t="shared" ca="1" si="24"/>
        <v>1201.2</v>
      </c>
      <c r="O38" s="179" t="s">
        <v>228</v>
      </c>
      <c r="P38" s="95"/>
      <c r="Q38" s="96"/>
    </row>
    <row r="39" spans="1:43" s="62" customFormat="1" ht="63">
      <c r="A39" s="93"/>
      <c r="B39" s="94"/>
      <c r="C39" s="202" t="s">
        <v>206</v>
      </c>
      <c r="D39" s="178" t="s">
        <v>110</v>
      </c>
      <c r="E39" s="102">
        <v>43677</v>
      </c>
      <c r="F39" s="180">
        <v>44117</v>
      </c>
      <c r="G39" s="115" t="s">
        <v>50</v>
      </c>
      <c r="H39" s="103">
        <f t="shared" si="20"/>
        <v>3</v>
      </c>
      <c r="I39" s="103">
        <f t="shared" si="21"/>
        <v>3</v>
      </c>
      <c r="J39" s="104">
        <f t="shared" ca="1" si="22"/>
        <v>0.48908794788273618</v>
      </c>
      <c r="K39" s="104">
        <f t="shared" ca="1" si="23"/>
        <v>0.53745928338762217</v>
      </c>
      <c r="L39" s="105">
        <f>IF(OR(E39=0,F39=0),1,NETWORKDAYS(E39,F39,Feriados!$A$3:$A$100)*8)</f>
        <v>2456</v>
      </c>
      <c r="M39" s="105">
        <f ca="1">IF($N$3&lt;E39,0,IF($N$3&gt;=F39,L39,NETWORKDAYS(E39,$N$3,Feriados!$A$3:$A$100)*8))</f>
        <v>1320</v>
      </c>
      <c r="N39" s="105">
        <f t="shared" ca="1" si="24"/>
        <v>1201.2</v>
      </c>
      <c r="O39" s="177" t="s">
        <v>232</v>
      </c>
      <c r="P39" s="95"/>
      <c r="Q39" s="96"/>
    </row>
    <row r="40" spans="1:43" s="62" customFormat="1" ht="94.5">
      <c r="A40" s="93"/>
      <c r="B40" s="94"/>
      <c r="C40" s="202" t="s">
        <v>207</v>
      </c>
      <c r="D40" s="157" t="s">
        <v>111</v>
      </c>
      <c r="E40" s="102">
        <v>43677</v>
      </c>
      <c r="F40" s="180">
        <v>44117</v>
      </c>
      <c r="G40" s="115" t="s">
        <v>50</v>
      </c>
      <c r="H40" s="103">
        <f t="shared" si="20"/>
        <v>3</v>
      </c>
      <c r="I40" s="103">
        <f t="shared" si="21"/>
        <v>3</v>
      </c>
      <c r="J40" s="104">
        <f t="shared" ca="1" si="22"/>
        <v>0.48908794788273618</v>
      </c>
      <c r="K40" s="104">
        <f t="shared" ca="1" si="23"/>
        <v>0.53745928338762217</v>
      </c>
      <c r="L40" s="105">
        <f>IF(OR(E40=0,F40=0),1,NETWORKDAYS(E40,F40,Feriados!$A$3:$A$100)*8)</f>
        <v>2456</v>
      </c>
      <c r="M40" s="105">
        <f ca="1">IF($N$3&lt;E40,0,IF($N$3&gt;=F40,L40,NETWORKDAYS(E40,$N$3,Feriados!$A$3:$A$100)*8))</f>
        <v>1320</v>
      </c>
      <c r="N40" s="105">
        <f t="shared" ca="1" si="24"/>
        <v>1201.2</v>
      </c>
      <c r="O40" s="177" t="s">
        <v>233</v>
      </c>
      <c r="P40" s="95"/>
      <c r="Q40" s="96"/>
    </row>
    <row r="41" spans="1:43" s="62" customFormat="1" ht="63">
      <c r="A41" s="93"/>
      <c r="B41" s="94"/>
      <c r="C41" s="202" t="s">
        <v>208</v>
      </c>
      <c r="D41" s="157" t="s">
        <v>112</v>
      </c>
      <c r="E41" s="102">
        <v>43677</v>
      </c>
      <c r="F41" s="180">
        <v>44117</v>
      </c>
      <c r="G41" s="115" t="s">
        <v>50</v>
      </c>
      <c r="H41" s="103">
        <f t="shared" si="20"/>
        <v>3</v>
      </c>
      <c r="I41" s="103">
        <f t="shared" si="21"/>
        <v>3</v>
      </c>
      <c r="J41" s="104">
        <f t="shared" ca="1" si="22"/>
        <v>0.48908794788273618</v>
      </c>
      <c r="K41" s="104">
        <f t="shared" ca="1" si="23"/>
        <v>0.53745928338762217</v>
      </c>
      <c r="L41" s="105">
        <f>IF(OR(E41=0,F41=0),1,NETWORKDAYS(E41,F41,Feriados!$A$3:$A$100)*8)</f>
        <v>2456</v>
      </c>
      <c r="M41" s="105">
        <f ca="1">IF($N$3&lt;E41,0,IF($N$3&gt;=F41,L41,NETWORKDAYS(E41,$N$3,Feriados!$A$3:$A$100)*8))</f>
        <v>1320</v>
      </c>
      <c r="N41" s="105">
        <f t="shared" ca="1" si="24"/>
        <v>1201.2</v>
      </c>
      <c r="O41" s="177" t="s">
        <v>234</v>
      </c>
      <c r="P41" s="95"/>
      <c r="Q41" s="96"/>
    </row>
    <row r="42" spans="1:43" s="62" customFormat="1" ht="63">
      <c r="A42" s="93"/>
      <c r="B42" s="94"/>
      <c r="C42" s="202" t="s">
        <v>209</v>
      </c>
      <c r="D42" s="157" t="s">
        <v>113</v>
      </c>
      <c r="E42" s="102">
        <v>43677</v>
      </c>
      <c r="F42" s="107">
        <v>44408</v>
      </c>
      <c r="G42" s="115" t="s">
        <v>50</v>
      </c>
      <c r="H42" s="103">
        <f t="shared" ref="H42" si="25">I42</f>
        <v>3</v>
      </c>
      <c r="I42" s="103">
        <f t="shared" ref="I42" si="26">IF(G42="PREOCUPANTE",1,IF(G42="ATENÇÃO",2,IF(G42="ADEQUADO",3,IF(G42="CONCLUÍDO",4,""))))</f>
        <v>3</v>
      </c>
      <c r="J42" s="104">
        <f t="shared" ref="J42" ca="1" si="27">IF(G42="CONCLUÍDO",1,IF(G42="ADEQUADO",0.91*K42,IF(G42="ATENÇÃO",0.6*K42,IF(G42="PREOCUPANTE",0.5*K42))))</f>
        <v>0.29326171875000001</v>
      </c>
      <c r="K42" s="104">
        <f t="shared" ref="K42" ca="1" si="28">IF(OR(D42="",D42="não há"),"-",IFERROR(M42/L42,IF(F42&lt;=TODAY(),1,0)))</f>
        <v>0.322265625</v>
      </c>
      <c r="L42" s="105">
        <f>IF(OR(E42=0,F42=0),1,NETWORKDAYS(E42,F42,Feriados!$A$3:$A$100)*8)</f>
        <v>4096</v>
      </c>
      <c r="M42" s="105">
        <f ca="1">IF($N$3&lt;E42,0,IF($N$3&gt;=F42,L42,NETWORKDAYS(E42,$N$3,Feriados!$A$3:$A$100)*8))</f>
        <v>1320</v>
      </c>
      <c r="N42" s="105">
        <f t="shared" ref="N42" ca="1" si="29">J42*L42</f>
        <v>1201.2</v>
      </c>
      <c r="O42" s="177" t="s">
        <v>235</v>
      </c>
      <c r="P42" s="95"/>
      <c r="Q42" s="96"/>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3" t="s">
        <v>1</v>
      </c>
      <c r="B1" s="193"/>
      <c r="C1" s="193"/>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4" t="s">
        <v>35</v>
      </c>
      <c r="F2" s="195"/>
      <c r="G2" s="46"/>
      <c r="I2" s="196" t="s">
        <v>37</v>
      </c>
      <c r="J2" s="196"/>
      <c r="M2" s="196" t="s">
        <v>35</v>
      </c>
      <c r="N2" s="196"/>
      <c r="O2" s="196"/>
      <c r="P2" s="196"/>
      <c r="Q2" s="196"/>
      <c r="R2" s="196"/>
      <c r="S2" s="196"/>
    </row>
    <row r="3" spans="1:19">
      <c r="A3" s="47">
        <f ca="1">SUM(STATUS_REPORT!M19:M991)/SUM(STATUS_REPORT!L19:L991)</f>
        <v>0.6736780027521132</v>
      </c>
      <c r="B3" s="47">
        <f ca="1">SUM(STATUS_REPORT!N19:N991)/SUM(STATUS_REPORT!L19:L991)</f>
        <v>0.62113229801454706</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0.37886770198545294</v>
      </c>
      <c r="E3" s="48" t="s">
        <v>48</v>
      </c>
      <c r="F3" s="49">
        <v>0.5</v>
      </c>
      <c r="G3" s="50">
        <f>F3-0.99%</f>
        <v>0.49009999999999998</v>
      </c>
      <c r="I3" s="48" t="s">
        <v>38</v>
      </c>
      <c r="J3" s="51">
        <f ca="1">P4*100</f>
        <v>92.200175080245145</v>
      </c>
      <c r="K3" s="49">
        <f ca="1">J3/100</f>
        <v>0.9220017508024515</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0.92200175080245139</v>
      </c>
      <c r="Q4" s="55" t="s">
        <v>30</v>
      </c>
      <c r="R4" s="58">
        <v>0</v>
      </c>
      <c r="S4" s="59">
        <v>0</v>
      </c>
    </row>
    <row r="5" spans="1:19">
      <c r="E5" s="48" t="s">
        <v>50</v>
      </c>
      <c r="F5" s="60">
        <v>0.1</v>
      </c>
      <c r="G5" s="61"/>
      <c r="I5" s="48" t="s">
        <v>40</v>
      </c>
      <c r="J5" s="54">
        <f ca="1">200-(J3+J4)</f>
        <v>105.29982491975485</v>
      </c>
      <c r="M5" s="55" t="s">
        <v>25</v>
      </c>
      <c r="N5" s="56">
        <f>20/100</f>
        <v>0.2</v>
      </c>
      <c r="O5" s="62"/>
      <c r="P5" s="62"/>
      <c r="Q5" s="55" t="s">
        <v>33</v>
      </c>
      <c r="R5" s="63">
        <f ca="1">-COS(PI()*P4/N7)+1+COS(PI()*P4/N7)</f>
        <v>1</v>
      </c>
      <c r="S5" s="63">
        <f ca="1">SIN(PI()*P4/N7)+P4-SIN(PI()*P4/N7)</f>
        <v>0.9220017508024515</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activeCell="W5" sqref="W5"/>
    </sheetView>
  </sheetViews>
  <sheetFormatPr defaultRowHeight="15"/>
  <cols>
    <col min="1" max="1" width="4" style="140" bestFit="1" customWidth="1"/>
    <col min="2" max="2" width="10.42578125" style="140" bestFit="1" customWidth="1"/>
    <col min="3" max="3" width="24.28515625" style="140" customWidth="1"/>
    <col min="4" max="4" width="12.7109375" style="140" customWidth="1"/>
    <col min="5" max="5" width="13.5703125" style="140" bestFit="1" customWidth="1"/>
    <col min="6" max="6" width="11.140625" style="140" bestFit="1" customWidth="1"/>
    <col min="7" max="7" width="10.7109375" style="140" customWidth="1"/>
    <col min="8" max="8" width="10.7109375" style="140" hidden="1" customWidth="1"/>
    <col min="9" max="10" width="14.85546875" style="140" hidden="1" customWidth="1"/>
    <col min="11" max="11" width="11.5703125" style="140" hidden="1" customWidth="1"/>
    <col min="12" max="12" width="3.7109375" style="140" hidden="1" customWidth="1"/>
    <col min="13" max="13" width="11.5703125" style="140" hidden="1" customWidth="1"/>
    <col min="14" max="14" width="3.7109375" style="140" hidden="1" customWidth="1"/>
    <col min="15" max="15" width="11.5703125" style="140" hidden="1" customWidth="1"/>
    <col min="16" max="16" width="3.7109375" style="140" hidden="1" customWidth="1"/>
    <col min="17" max="17" width="11.5703125" style="140" hidden="1" customWidth="1"/>
    <col min="18" max="18" width="3.7109375" style="140" hidden="1" customWidth="1"/>
    <col min="19" max="19" width="12.85546875" style="140" hidden="1" customWidth="1"/>
    <col min="20" max="20" width="3.7109375" style="140" hidden="1" customWidth="1"/>
    <col min="21" max="21" width="9.7109375" style="140" hidden="1" customWidth="1"/>
    <col min="22" max="22" width="8.28515625" style="140" hidden="1" customWidth="1"/>
    <col min="23" max="23" width="42.7109375" style="140" customWidth="1"/>
    <col min="24" max="24" width="10.7109375" style="140" customWidth="1"/>
    <col min="25" max="25" width="36.42578125" style="140" customWidth="1"/>
    <col min="26" max="26" width="13.85546875" style="140" customWidth="1"/>
    <col min="27" max="16384" width="9.140625" style="140"/>
  </cols>
  <sheetData>
    <row r="1" spans="1:27" s="117" customFormat="1" ht="18.75">
      <c r="A1" s="197" t="s">
        <v>67</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16"/>
    </row>
    <row r="2" spans="1:27" s="119" customFormat="1" ht="18.75">
      <c r="A2" s="198" t="s">
        <v>68</v>
      </c>
      <c r="B2" s="198"/>
      <c r="C2" s="198"/>
      <c r="D2" s="198"/>
      <c r="E2" s="199" t="s">
        <v>69</v>
      </c>
      <c r="F2" s="199"/>
      <c r="G2" s="199"/>
      <c r="H2" s="199"/>
      <c r="I2" s="199"/>
      <c r="J2" s="199"/>
      <c r="K2" s="199"/>
      <c r="L2" s="199"/>
      <c r="M2" s="199"/>
      <c r="N2" s="199"/>
      <c r="O2" s="199"/>
      <c r="P2" s="199"/>
      <c r="Q2" s="199"/>
      <c r="R2" s="199"/>
      <c r="S2" s="199"/>
      <c r="T2" s="199"/>
      <c r="U2" s="199"/>
      <c r="V2" s="199"/>
      <c r="W2" s="200" t="s">
        <v>70</v>
      </c>
      <c r="X2" s="200"/>
      <c r="Y2" s="200"/>
      <c r="Z2" s="200"/>
      <c r="AA2" s="118"/>
    </row>
    <row r="3" spans="1:27" s="123" customFormat="1" ht="60">
      <c r="A3" s="120" t="s">
        <v>63</v>
      </c>
      <c r="B3" s="120" t="s">
        <v>128</v>
      </c>
      <c r="C3" s="120" t="s">
        <v>71</v>
      </c>
      <c r="D3" s="120" t="s">
        <v>72</v>
      </c>
      <c r="E3" s="158" t="s">
        <v>73</v>
      </c>
      <c r="F3" s="158" t="s">
        <v>74</v>
      </c>
      <c r="G3" s="158" t="s">
        <v>75</v>
      </c>
      <c r="H3" s="158" t="s">
        <v>75</v>
      </c>
      <c r="I3" s="158" t="s">
        <v>76</v>
      </c>
      <c r="J3" s="158" t="s">
        <v>77</v>
      </c>
      <c r="K3" s="201" t="s">
        <v>73</v>
      </c>
      <c r="L3" s="201"/>
      <c r="M3" s="201" t="s">
        <v>78</v>
      </c>
      <c r="N3" s="201"/>
      <c r="O3" s="201"/>
      <c r="P3" s="201"/>
      <c r="Q3" s="201"/>
      <c r="R3" s="201"/>
      <c r="S3" s="201"/>
      <c r="T3" s="201"/>
      <c r="U3" s="201"/>
      <c r="V3" s="158" t="s">
        <v>79</v>
      </c>
      <c r="W3" s="121" t="s">
        <v>80</v>
      </c>
      <c r="X3" s="121" t="s">
        <v>81</v>
      </c>
      <c r="Y3" s="121" t="s">
        <v>82</v>
      </c>
      <c r="Z3" s="121" t="s">
        <v>83</v>
      </c>
      <c r="AA3" s="122"/>
    </row>
    <row r="4" spans="1:27" s="123" customFormat="1" ht="15.75">
      <c r="A4" s="124"/>
      <c r="B4" s="124"/>
      <c r="C4" s="124"/>
      <c r="D4" s="124"/>
      <c r="E4" s="125"/>
      <c r="F4" s="125"/>
      <c r="G4" s="125"/>
      <c r="H4" s="125"/>
      <c r="I4" s="125"/>
      <c r="J4" s="125"/>
      <c r="K4" s="125" t="s">
        <v>84</v>
      </c>
      <c r="L4" s="125"/>
      <c r="M4" s="126" t="s">
        <v>85</v>
      </c>
      <c r="N4" s="127"/>
      <c r="O4" s="126" t="s">
        <v>86</v>
      </c>
      <c r="P4" s="125"/>
      <c r="Q4" s="126" t="s">
        <v>87</v>
      </c>
      <c r="R4" s="125"/>
      <c r="S4" s="126" t="s">
        <v>88</v>
      </c>
      <c r="T4" s="125"/>
      <c r="U4" s="125" t="s">
        <v>89</v>
      </c>
      <c r="V4" s="125"/>
      <c r="W4" s="128"/>
      <c r="X4" s="128"/>
      <c r="Y4" s="128"/>
      <c r="Z4" s="128"/>
      <c r="AA4" s="122"/>
    </row>
    <row r="5" spans="1:27" ht="75">
      <c r="A5" s="129">
        <v>1</v>
      </c>
      <c r="B5" s="159" t="s">
        <v>129</v>
      </c>
      <c r="C5" s="154" t="s">
        <v>130</v>
      </c>
      <c r="D5" s="160">
        <v>43689</v>
      </c>
      <c r="E5" s="161" t="s">
        <v>131</v>
      </c>
      <c r="F5" s="161" t="s">
        <v>132</v>
      </c>
      <c r="G5" s="130" t="str">
        <f>H5</f>
        <v>4-Alto</v>
      </c>
      <c r="H5" s="130"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1">
        <f t="shared" ref="I5:I68" si="1">IF(E5="Muito baixa",1,IF(E5="Baixa",2,IF(E5="Média",3,IF(E5="Alta",4,""))))</f>
        <v>3</v>
      </c>
      <c r="J5" s="131">
        <f t="shared" ref="J5:J68" si="2">IF(F5="Muito baixo",1,IF(F5="Baixo",2,IF(F5="Médio",3,IF(F5="Alto",4,""))))</f>
        <v>4</v>
      </c>
      <c r="K5" s="132"/>
      <c r="L5" s="133" t="str">
        <f t="shared" ref="L5:L68" si="3">IF(K5="","",IF(K5="Muito baixa",1,IF(K5="Baixa",2,IF(K5="Média",3,IF(K5="Alta",4,"")))))</f>
        <v/>
      </c>
      <c r="M5" s="132"/>
      <c r="N5" s="134" t="str">
        <f t="shared" ref="N5:N68" si="4">IF(M5="","",IF(M5="Muito baixo",1,IF(M5="baixo",2,IF(M5="médio",3,IF(M5="alto",4,"")))))</f>
        <v/>
      </c>
      <c r="O5" s="132"/>
      <c r="P5" s="134" t="str">
        <f t="shared" ref="P5:P68" si="5">IF(O5="","",IF(O5="Muito baixo",1,IF(O5="baixo",2,IF(O5="médio",3,IF(O5="alto",4,"")))))</f>
        <v/>
      </c>
      <c r="Q5" s="132"/>
      <c r="R5" s="134" t="str">
        <f t="shared" ref="R5:R68" si="6">IF(Q5="","",IF(Q5="Muito baixo",1,IF(Q5="baixo",2,IF(Q5="médio",3,IF(Q5="alto",4,"")))))</f>
        <v/>
      </c>
      <c r="S5" s="132"/>
      <c r="T5" s="134" t="str">
        <f t="shared" ref="T5:T68" si="7">IF(S5="","",IF(S5="Muito baixo",1,IF(S5="baixo",2,IF(S5="médio",3,IF(S5="alto",4,"")))))</f>
        <v/>
      </c>
      <c r="U5" s="135" t="str">
        <f t="shared" ref="U5:U68" si="8">IFERROR(AVERAGE(N5,P5,R5,T5),"")</f>
        <v/>
      </c>
      <c r="V5" s="136" t="str">
        <f t="shared" ref="V5:V68" si="9">IF(OR(L5="",U5=""),"",L5*U5)</f>
        <v/>
      </c>
      <c r="W5" s="176" t="s">
        <v>231</v>
      </c>
      <c r="X5" s="138"/>
      <c r="Y5" s="137"/>
      <c r="Z5" s="139"/>
    </row>
    <row r="6" spans="1:27" ht="105" customHeight="1">
      <c r="A6" s="141">
        <v>2</v>
      </c>
      <c r="B6" s="162" t="s">
        <v>133</v>
      </c>
      <c r="C6" s="146" t="s">
        <v>134</v>
      </c>
      <c r="D6" s="147">
        <v>43689</v>
      </c>
      <c r="E6" s="148" t="s">
        <v>131</v>
      </c>
      <c r="F6" s="148" t="s">
        <v>132</v>
      </c>
      <c r="G6" s="130" t="str">
        <f t="shared" ref="G6:G69" si="10">H6</f>
        <v>4-Alto</v>
      </c>
      <c r="H6" s="142" t="str">
        <f t="shared" si="0"/>
        <v>4-Alto</v>
      </c>
      <c r="I6" s="131">
        <f t="shared" si="1"/>
        <v>3</v>
      </c>
      <c r="J6" s="131">
        <f t="shared" si="2"/>
        <v>4</v>
      </c>
      <c r="K6" s="132"/>
      <c r="L6" s="133" t="str">
        <f t="shared" si="3"/>
        <v/>
      </c>
      <c r="M6" s="132"/>
      <c r="N6" s="134" t="str">
        <f t="shared" si="4"/>
        <v/>
      </c>
      <c r="O6" s="132"/>
      <c r="P6" s="134" t="str">
        <f t="shared" si="5"/>
        <v/>
      </c>
      <c r="Q6" s="132"/>
      <c r="R6" s="134" t="str">
        <f t="shared" si="6"/>
        <v/>
      </c>
      <c r="S6" s="132"/>
      <c r="T6" s="134" t="str">
        <f t="shared" si="7"/>
        <v/>
      </c>
      <c r="U6" s="143" t="str">
        <f t="shared" si="8"/>
        <v/>
      </c>
      <c r="V6" s="144" t="str">
        <f t="shared" si="9"/>
        <v/>
      </c>
      <c r="W6" s="176" t="s">
        <v>231</v>
      </c>
      <c r="X6" s="138"/>
      <c r="Y6" s="137"/>
      <c r="Z6" s="139"/>
    </row>
    <row r="7" spans="1:27" ht="45">
      <c r="A7" s="129">
        <v>3</v>
      </c>
      <c r="B7" s="162" t="s">
        <v>133</v>
      </c>
      <c r="C7" s="154" t="s">
        <v>135</v>
      </c>
      <c r="D7" s="147">
        <v>43689</v>
      </c>
      <c r="E7" s="148" t="s">
        <v>131</v>
      </c>
      <c r="F7" s="148" t="s">
        <v>132</v>
      </c>
      <c r="G7" s="130" t="str">
        <f t="shared" si="10"/>
        <v>4-Alto</v>
      </c>
      <c r="H7" s="142" t="str">
        <f t="shared" si="0"/>
        <v>4-Alto</v>
      </c>
      <c r="I7" s="131">
        <f t="shared" si="1"/>
        <v>3</v>
      </c>
      <c r="J7" s="131">
        <f t="shared" si="2"/>
        <v>4</v>
      </c>
      <c r="K7" s="132"/>
      <c r="L7" s="133" t="str">
        <f t="shared" si="3"/>
        <v/>
      </c>
      <c r="M7" s="132"/>
      <c r="N7" s="134" t="str">
        <f t="shared" si="4"/>
        <v/>
      </c>
      <c r="O7" s="132"/>
      <c r="P7" s="134" t="str">
        <f t="shared" si="5"/>
        <v/>
      </c>
      <c r="Q7" s="132"/>
      <c r="R7" s="134" t="str">
        <f t="shared" si="6"/>
        <v/>
      </c>
      <c r="S7" s="132"/>
      <c r="T7" s="134" t="str">
        <f t="shared" si="7"/>
        <v/>
      </c>
      <c r="U7" s="143" t="str">
        <f t="shared" si="8"/>
        <v/>
      </c>
      <c r="V7" s="144" t="str">
        <f t="shared" si="9"/>
        <v/>
      </c>
      <c r="W7" s="176" t="s">
        <v>231</v>
      </c>
      <c r="X7" s="138"/>
      <c r="Y7" s="137"/>
      <c r="Z7" s="145"/>
    </row>
    <row r="8" spans="1:27" ht="150">
      <c r="A8" s="141">
        <v>4</v>
      </c>
      <c r="B8" s="162" t="s">
        <v>133</v>
      </c>
      <c r="C8" s="146" t="s">
        <v>136</v>
      </c>
      <c r="D8" s="147">
        <v>43689</v>
      </c>
      <c r="E8" s="148" t="s">
        <v>137</v>
      </c>
      <c r="F8" s="148" t="s">
        <v>138</v>
      </c>
      <c r="G8" s="149" t="str">
        <f t="shared" si="10"/>
        <v>2-Baixo</v>
      </c>
      <c r="H8" s="150" t="str">
        <f t="shared" si="0"/>
        <v>2-Baixo</v>
      </c>
      <c r="I8" s="151">
        <f t="shared" si="1"/>
        <v>2</v>
      </c>
      <c r="J8" s="151">
        <f t="shared" si="2"/>
        <v>3</v>
      </c>
      <c r="K8" s="152"/>
      <c r="L8" s="133" t="str">
        <f t="shared" si="3"/>
        <v/>
      </c>
      <c r="M8" s="152"/>
      <c r="N8" s="153" t="str">
        <f t="shared" si="4"/>
        <v/>
      </c>
      <c r="O8" s="152"/>
      <c r="P8" s="153" t="str">
        <f t="shared" si="5"/>
        <v/>
      </c>
      <c r="Q8" s="152"/>
      <c r="R8" s="153" t="str">
        <f t="shared" si="6"/>
        <v/>
      </c>
      <c r="S8" s="152"/>
      <c r="T8" s="153" t="str">
        <f t="shared" si="7"/>
        <v/>
      </c>
      <c r="U8" s="143" t="str">
        <f t="shared" si="8"/>
        <v/>
      </c>
      <c r="V8" s="144" t="str">
        <f t="shared" si="9"/>
        <v/>
      </c>
      <c r="W8" s="176" t="s">
        <v>231</v>
      </c>
      <c r="X8" s="138"/>
      <c r="Y8" s="137"/>
      <c r="Z8" s="145"/>
    </row>
    <row r="9" spans="1:27" ht="90">
      <c r="A9" s="129">
        <v>5</v>
      </c>
      <c r="B9" s="163" t="s">
        <v>139</v>
      </c>
      <c r="C9" s="154" t="s">
        <v>140</v>
      </c>
      <c r="D9" s="147">
        <v>43689</v>
      </c>
      <c r="E9" s="148" t="s">
        <v>131</v>
      </c>
      <c r="F9" s="148" t="s">
        <v>132</v>
      </c>
      <c r="G9" s="149" t="str">
        <f t="shared" si="10"/>
        <v>4-Alto</v>
      </c>
      <c r="H9" s="150" t="str">
        <f t="shared" si="0"/>
        <v>4-Alto</v>
      </c>
      <c r="I9" s="151">
        <f t="shared" si="1"/>
        <v>3</v>
      </c>
      <c r="J9" s="151">
        <f t="shared" si="2"/>
        <v>4</v>
      </c>
      <c r="K9" s="152"/>
      <c r="L9" s="133" t="str">
        <f t="shared" si="3"/>
        <v/>
      </c>
      <c r="M9" s="152"/>
      <c r="N9" s="153" t="str">
        <f t="shared" si="4"/>
        <v/>
      </c>
      <c r="O9" s="152"/>
      <c r="P9" s="153" t="str">
        <f t="shared" si="5"/>
        <v/>
      </c>
      <c r="Q9" s="152"/>
      <c r="R9" s="153" t="str">
        <f t="shared" si="6"/>
        <v/>
      </c>
      <c r="S9" s="152"/>
      <c r="T9" s="153" t="str">
        <f t="shared" si="7"/>
        <v/>
      </c>
      <c r="U9" s="143" t="str">
        <f t="shared" si="8"/>
        <v/>
      </c>
      <c r="V9" s="144" t="str">
        <f t="shared" si="9"/>
        <v/>
      </c>
      <c r="W9" s="176" t="s">
        <v>231</v>
      </c>
      <c r="X9" s="138"/>
      <c r="Y9" s="137"/>
      <c r="Z9" s="145"/>
    </row>
    <row r="10" spans="1:27" ht="75">
      <c r="A10" s="141">
        <v>6</v>
      </c>
      <c r="B10" s="155" t="s">
        <v>141</v>
      </c>
      <c r="C10" s="155" t="s">
        <v>142</v>
      </c>
      <c r="D10" s="147">
        <v>43689</v>
      </c>
      <c r="E10" s="148" t="s">
        <v>131</v>
      </c>
      <c r="F10" s="148" t="s">
        <v>132</v>
      </c>
      <c r="G10" s="149" t="str">
        <f t="shared" si="10"/>
        <v>4-Alto</v>
      </c>
      <c r="H10" s="150" t="str">
        <f t="shared" si="0"/>
        <v>4-Alto</v>
      </c>
      <c r="I10" s="151">
        <f t="shared" si="1"/>
        <v>3</v>
      </c>
      <c r="J10" s="151">
        <f t="shared" si="2"/>
        <v>4</v>
      </c>
      <c r="K10" s="152"/>
      <c r="L10" s="133" t="str">
        <f t="shared" si="3"/>
        <v/>
      </c>
      <c r="M10" s="152"/>
      <c r="N10" s="153" t="str">
        <f t="shared" si="4"/>
        <v/>
      </c>
      <c r="O10" s="152"/>
      <c r="P10" s="153" t="str">
        <f t="shared" si="5"/>
        <v/>
      </c>
      <c r="Q10" s="152"/>
      <c r="R10" s="153" t="str">
        <f t="shared" si="6"/>
        <v/>
      </c>
      <c r="S10" s="152"/>
      <c r="T10" s="153" t="str">
        <f t="shared" si="7"/>
        <v/>
      </c>
      <c r="U10" s="135" t="str">
        <f t="shared" si="8"/>
        <v/>
      </c>
      <c r="V10" s="144" t="str">
        <f t="shared" si="9"/>
        <v/>
      </c>
      <c r="W10" s="176" t="s">
        <v>231</v>
      </c>
      <c r="X10" s="138"/>
      <c r="Y10" s="137"/>
      <c r="Z10" s="156"/>
    </row>
    <row r="11" spans="1:27" ht="90">
      <c r="A11" s="129">
        <v>7</v>
      </c>
      <c r="B11" s="154" t="s">
        <v>141</v>
      </c>
      <c r="C11" s="154" t="s">
        <v>143</v>
      </c>
      <c r="D11" s="147">
        <v>43689</v>
      </c>
      <c r="E11" s="148" t="s">
        <v>131</v>
      </c>
      <c r="F11" s="148" t="s">
        <v>138</v>
      </c>
      <c r="G11" s="149" t="str">
        <f t="shared" si="10"/>
        <v>3-Médio</v>
      </c>
      <c r="H11" s="150" t="str">
        <f t="shared" si="0"/>
        <v>3-Médio</v>
      </c>
      <c r="I11" s="151">
        <f t="shared" si="1"/>
        <v>3</v>
      </c>
      <c r="J11" s="151">
        <f t="shared" si="2"/>
        <v>3</v>
      </c>
      <c r="K11" s="152"/>
      <c r="L11" s="133" t="str">
        <f t="shared" si="3"/>
        <v/>
      </c>
      <c r="M11" s="152"/>
      <c r="N11" s="153" t="str">
        <f t="shared" si="4"/>
        <v/>
      </c>
      <c r="O11" s="152"/>
      <c r="P11" s="153" t="str">
        <f t="shared" si="5"/>
        <v/>
      </c>
      <c r="Q11" s="152"/>
      <c r="R11" s="153" t="str">
        <f t="shared" si="6"/>
        <v/>
      </c>
      <c r="S11" s="152"/>
      <c r="T11" s="153" t="str">
        <f t="shared" si="7"/>
        <v/>
      </c>
      <c r="U11" s="143" t="str">
        <f t="shared" si="8"/>
        <v/>
      </c>
      <c r="V11" s="144" t="str">
        <f t="shared" si="9"/>
        <v/>
      </c>
      <c r="W11" s="176" t="s">
        <v>231</v>
      </c>
      <c r="X11" s="138"/>
      <c r="Y11" s="137"/>
      <c r="Z11" s="145"/>
    </row>
    <row r="12" spans="1:27" ht="45">
      <c r="A12" s="141">
        <v>8</v>
      </c>
      <c r="B12" s="146" t="s">
        <v>144</v>
      </c>
      <c r="C12" s="146" t="s">
        <v>145</v>
      </c>
      <c r="D12" s="147">
        <v>43689</v>
      </c>
      <c r="E12" s="148" t="s">
        <v>131</v>
      </c>
      <c r="F12" s="148" t="s">
        <v>132</v>
      </c>
      <c r="G12" s="149" t="str">
        <f t="shared" si="10"/>
        <v>4-Alto</v>
      </c>
      <c r="H12" s="150" t="str">
        <f t="shared" si="0"/>
        <v>4-Alto</v>
      </c>
      <c r="I12" s="151">
        <f t="shared" si="1"/>
        <v>3</v>
      </c>
      <c r="J12" s="151">
        <f t="shared" si="2"/>
        <v>4</v>
      </c>
      <c r="K12" s="152"/>
      <c r="L12" s="133" t="str">
        <f t="shared" si="3"/>
        <v/>
      </c>
      <c r="M12" s="152"/>
      <c r="N12" s="153" t="str">
        <f t="shared" si="4"/>
        <v/>
      </c>
      <c r="O12" s="152"/>
      <c r="P12" s="153" t="str">
        <f t="shared" si="5"/>
        <v/>
      </c>
      <c r="Q12" s="152"/>
      <c r="R12" s="153" t="str">
        <f t="shared" si="6"/>
        <v/>
      </c>
      <c r="S12" s="152"/>
      <c r="T12" s="153" t="str">
        <f t="shared" si="7"/>
        <v/>
      </c>
      <c r="U12" s="143" t="str">
        <f t="shared" si="8"/>
        <v/>
      </c>
      <c r="V12" s="144" t="str">
        <f t="shared" si="9"/>
        <v/>
      </c>
      <c r="W12" s="176" t="s">
        <v>231</v>
      </c>
      <c r="X12" s="138"/>
      <c r="Y12" s="155"/>
      <c r="Z12" s="145"/>
    </row>
    <row r="13" spans="1:27" ht="90">
      <c r="A13" s="129">
        <v>9</v>
      </c>
      <c r="B13" s="154" t="s">
        <v>144</v>
      </c>
      <c r="C13" s="154" t="s">
        <v>146</v>
      </c>
      <c r="D13" s="147">
        <v>43689</v>
      </c>
      <c r="E13" s="148" t="s">
        <v>131</v>
      </c>
      <c r="F13" s="148" t="s">
        <v>138</v>
      </c>
      <c r="G13" s="149" t="str">
        <f t="shared" si="10"/>
        <v>3-Médio</v>
      </c>
      <c r="H13" s="150" t="str">
        <f t="shared" si="0"/>
        <v>3-Médio</v>
      </c>
      <c r="I13" s="151">
        <f t="shared" si="1"/>
        <v>3</v>
      </c>
      <c r="J13" s="151">
        <f t="shared" si="2"/>
        <v>3</v>
      </c>
      <c r="K13" s="152"/>
      <c r="L13" s="133" t="str">
        <f t="shared" si="3"/>
        <v/>
      </c>
      <c r="M13" s="152"/>
      <c r="N13" s="153" t="str">
        <f t="shared" si="4"/>
        <v/>
      </c>
      <c r="O13" s="152"/>
      <c r="P13" s="153" t="str">
        <f t="shared" si="5"/>
        <v/>
      </c>
      <c r="Q13" s="152"/>
      <c r="R13" s="153" t="str">
        <f t="shared" si="6"/>
        <v/>
      </c>
      <c r="S13" s="152"/>
      <c r="T13" s="153" t="str">
        <f t="shared" si="7"/>
        <v/>
      </c>
      <c r="U13" s="143" t="str">
        <f t="shared" si="8"/>
        <v/>
      </c>
      <c r="V13" s="144" t="str">
        <f t="shared" si="9"/>
        <v/>
      </c>
      <c r="W13" s="176" t="s">
        <v>231</v>
      </c>
      <c r="X13" s="138"/>
      <c r="Y13" s="155"/>
      <c r="Z13" s="145"/>
    </row>
    <row r="14" spans="1:27" ht="150">
      <c r="A14" s="141">
        <v>10</v>
      </c>
      <c r="B14" s="146" t="s">
        <v>144</v>
      </c>
      <c r="C14" s="146" t="s">
        <v>147</v>
      </c>
      <c r="D14" s="147">
        <v>43689</v>
      </c>
      <c r="E14" s="148" t="s">
        <v>137</v>
      </c>
      <c r="F14" s="148" t="s">
        <v>138</v>
      </c>
      <c r="G14" s="149" t="str">
        <f t="shared" si="10"/>
        <v>2-Baixo</v>
      </c>
      <c r="H14" s="150" t="str">
        <f t="shared" si="0"/>
        <v>2-Baixo</v>
      </c>
      <c r="I14" s="151">
        <f t="shared" si="1"/>
        <v>2</v>
      </c>
      <c r="J14" s="151">
        <f t="shared" si="2"/>
        <v>3</v>
      </c>
      <c r="K14" s="152"/>
      <c r="L14" s="133" t="str">
        <f t="shared" si="3"/>
        <v/>
      </c>
      <c r="M14" s="152"/>
      <c r="N14" s="153" t="str">
        <f t="shared" si="4"/>
        <v/>
      </c>
      <c r="O14" s="152"/>
      <c r="P14" s="153" t="str">
        <f t="shared" si="5"/>
        <v/>
      </c>
      <c r="Q14" s="152"/>
      <c r="R14" s="153" t="str">
        <f t="shared" si="6"/>
        <v/>
      </c>
      <c r="S14" s="152"/>
      <c r="T14" s="153" t="str">
        <f t="shared" si="7"/>
        <v/>
      </c>
      <c r="U14" s="143" t="str">
        <f t="shared" si="8"/>
        <v/>
      </c>
      <c r="V14" s="144" t="str">
        <f t="shared" si="9"/>
        <v/>
      </c>
      <c r="W14" s="176" t="s">
        <v>231</v>
      </c>
      <c r="X14" s="138"/>
      <c r="Y14" s="155"/>
      <c r="Z14" s="145"/>
    </row>
    <row r="15" spans="1:27" ht="90">
      <c r="A15" s="129">
        <v>11</v>
      </c>
      <c r="B15" s="154" t="s">
        <v>144</v>
      </c>
      <c r="C15" s="154" t="s">
        <v>148</v>
      </c>
      <c r="D15" s="147">
        <v>43689</v>
      </c>
      <c r="E15" s="148" t="s">
        <v>131</v>
      </c>
      <c r="F15" s="148" t="s">
        <v>132</v>
      </c>
      <c r="G15" s="149" t="str">
        <f t="shared" si="10"/>
        <v>4-Alto</v>
      </c>
      <c r="H15" s="150" t="str">
        <f t="shared" si="0"/>
        <v>4-Alto</v>
      </c>
      <c r="I15" s="151">
        <f t="shared" si="1"/>
        <v>3</v>
      </c>
      <c r="J15" s="151">
        <f t="shared" si="2"/>
        <v>4</v>
      </c>
      <c r="K15" s="152"/>
      <c r="L15" s="133" t="str">
        <f t="shared" si="3"/>
        <v/>
      </c>
      <c r="M15" s="152"/>
      <c r="N15" s="153" t="str">
        <f t="shared" si="4"/>
        <v/>
      </c>
      <c r="O15" s="152"/>
      <c r="P15" s="153" t="str">
        <f t="shared" si="5"/>
        <v/>
      </c>
      <c r="Q15" s="152"/>
      <c r="R15" s="153" t="str">
        <f t="shared" si="6"/>
        <v/>
      </c>
      <c r="S15" s="152"/>
      <c r="T15" s="153" t="str">
        <f t="shared" si="7"/>
        <v/>
      </c>
      <c r="U15" s="143" t="str">
        <f t="shared" si="8"/>
        <v/>
      </c>
      <c r="V15" s="144" t="str">
        <f t="shared" si="9"/>
        <v/>
      </c>
      <c r="W15" s="176" t="s">
        <v>231</v>
      </c>
      <c r="X15" s="138"/>
      <c r="Y15" s="137"/>
      <c r="Z15" s="145"/>
    </row>
    <row r="16" spans="1:27" ht="120">
      <c r="A16" s="141">
        <v>12</v>
      </c>
      <c r="B16" s="146" t="s">
        <v>149</v>
      </c>
      <c r="C16" s="146" t="s">
        <v>150</v>
      </c>
      <c r="D16" s="147">
        <v>43689</v>
      </c>
      <c r="E16" s="148" t="s">
        <v>131</v>
      </c>
      <c r="F16" s="148" t="s">
        <v>132</v>
      </c>
      <c r="G16" s="149" t="str">
        <f t="shared" si="10"/>
        <v>4-Alto</v>
      </c>
      <c r="H16" s="150" t="str">
        <f t="shared" si="0"/>
        <v>4-Alto</v>
      </c>
      <c r="I16" s="151">
        <f t="shared" si="1"/>
        <v>3</v>
      </c>
      <c r="J16" s="151">
        <f t="shared" si="2"/>
        <v>4</v>
      </c>
      <c r="K16" s="152"/>
      <c r="L16" s="133" t="str">
        <f t="shared" si="3"/>
        <v/>
      </c>
      <c r="M16" s="152"/>
      <c r="N16" s="153" t="str">
        <f t="shared" si="4"/>
        <v/>
      </c>
      <c r="O16" s="152"/>
      <c r="P16" s="153" t="str">
        <f t="shared" si="5"/>
        <v/>
      </c>
      <c r="Q16" s="152"/>
      <c r="R16" s="153" t="str">
        <f t="shared" si="6"/>
        <v/>
      </c>
      <c r="S16" s="152"/>
      <c r="T16" s="153" t="str">
        <f t="shared" si="7"/>
        <v/>
      </c>
      <c r="U16" s="143" t="str">
        <f t="shared" si="8"/>
        <v/>
      </c>
      <c r="V16" s="144" t="str">
        <f t="shared" si="9"/>
        <v/>
      </c>
      <c r="W16" s="176" t="s">
        <v>231</v>
      </c>
      <c r="X16" s="138"/>
      <c r="Y16" s="155"/>
      <c r="Z16" s="145"/>
    </row>
    <row r="17" spans="1:26" ht="120">
      <c r="A17" s="129">
        <v>13</v>
      </c>
      <c r="B17" s="154" t="s">
        <v>151</v>
      </c>
      <c r="C17" s="154" t="s">
        <v>152</v>
      </c>
      <c r="D17" s="147">
        <v>43689</v>
      </c>
      <c r="E17" s="148" t="s">
        <v>131</v>
      </c>
      <c r="F17" s="148" t="s">
        <v>132</v>
      </c>
      <c r="G17" s="149" t="str">
        <f t="shared" si="10"/>
        <v>4-Alto</v>
      </c>
      <c r="H17" s="150" t="str">
        <f t="shared" si="0"/>
        <v>4-Alto</v>
      </c>
      <c r="I17" s="151">
        <f t="shared" si="1"/>
        <v>3</v>
      </c>
      <c r="J17" s="151">
        <f t="shared" si="2"/>
        <v>4</v>
      </c>
      <c r="K17" s="152"/>
      <c r="L17" s="133" t="str">
        <f t="shared" si="3"/>
        <v/>
      </c>
      <c r="M17" s="152"/>
      <c r="N17" s="153" t="str">
        <f t="shared" si="4"/>
        <v/>
      </c>
      <c r="O17" s="152"/>
      <c r="P17" s="153" t="str">
        <f t="shared" si="5"/>
        <v/>
      </c>
      <c r="Q17" s="152"/>
      <c r="R17" s="153" t="str">
        <f t="shared" si="6"/>
        <v/>
      </c>
      <c r="S17" s="152"/>
      <c r="T17" s="153" t="str">
        <f t="shared" si="7"/>
        <v/>
      </c>
      <c r="U17" s="143" t="str">
        <f t="shared" si="8"/>
        <v/>
      </c>
      <c r="V17" s="144" t="str">
        <f t="shared" si="9"/>
        <v/>
      </c>
      <c r="W17" s="176" t="s">
        <v>231</v>
      </c>
      <c r="X17" s="138"/>
      <c r="Y17" s="155"/>
      <c r="Z17" s="145"/>
    </row>
    <row r="18" spans="1:26" ht="105">
      <c r="A18" s="141">
        <v>14</v>
      </c>
      <c r="B18" s="146" t="s">
        <v>151</v>
      </c>
      <c r="C18" s="146" t="s">
        <v>153</v>
      </c>
      <c r="D18" s="147">
        <v>43689</v>
      </c>
      <c r="E18" s="148" t="s">
        <v>131</v>
      </c>
      <c r="F18" s="148" t="s">
        <v>132</v>
      </c>
      <c r="G18" s="149" t="str">
        <f t="shared" si="10"/>
        <v>4-Alto</v>
      </c>
      <c r="H18" s="150" t="str">
        <f t="shared" si="0"/>
        <v>4-Alto</v>
      </c>
      <c r="I18" s="151">
        <f t="shared" si="1"/>
        <v>3</v>
      </c>
      <c r="J18" s="151">
        <f t="shared" si="2"/>
        <v>4</v>
      </c>
      <c r="K18" s="152"/>
      <c r="L18" s="133" t="str">
        <f t="shared" si="3"/>
        <v/>
      </c>
      <c r="M18" s="152"/>
      <c r="N18" s="153" t="str">
        <f t="shared" si="4"/>
        <v/>
      </c>
      <c r="O18" s="152"/>
      <c r="P18" s="153" t="str">
        <f t="shared" si="5"/>
        <v/>
      </c>
      <c r="Q18" s="152"/>
      <c r="R18" s="153" t="str">
        <f t="shared" si="6"/>
        <v/>
      </c>
      <c r="S18" s="152"/>
      <c r="T18" s="153" t="str">
        <f t="shared" si="7"/>
        <v/>
      </c>
      <c r="U18" s="143" t="str">
        <f t="shared" si="8"/>
        <v/>
      </c>
      <c r="V18" s="144" t="str">
        <f t="shared" si="9"/>
        <v/>
      </c>
      <c r="W18" s="176" t="s">
        <v>231</v>
      </c>
      <c r="X18" s="138"/>
      <c r="Y18" s="155"/>
      <c r="Z18" s="145"/>
    </row>
    <row r="19" spans="1:26" ht="75">
      <c r="A19" s="129">
        <v>15</v>
      </c>
      <c r="B19" s="146" t="s">
        <v>151</v>
      </c>
      <c r="C19" s="146" t="s">
        <v>154</v>
      </c>
      <c r="D19" s="147">
        <v>43689</v>
      </c>
      <c r="E19" s="148" t="s">
        <v>131</v>
      </c>
      <c r="F19" s="148" t="s">
        <v>138</v>
      </c>
      <c r="G19" s="149" t="str">
        <f t="shared" si="10"/>
        <v>3-Médio</v>
      </c>
      <c r="H19" s="150" t="str">
        <f t="shared" si="0"/>
        <v>3-Médio</v>
      </c>
      <c r="I19" s="151">
        <f t="shared" si="1"/>
        <v>3</v>
      </c>
      <c r="J19" s="151">
        <f t="shared" si="2"/>
        <v>3</v>
      </c>
      <c r="K19" s="152"/>
      <c r="L19" s="133" t="str">
        <f t="shared" si="3"/>
        <v/>
      </c>
      <c r="M19" s="152"/>
      <c r="N19" s="153" t="str">
        <f t="shared" si="4"/>
        <v/>
      </c>
      <c r="O19" s="152"/>
      <c r="P19" s="153" t="str">
        <f t="shared" si="5"/>
        <v/>
      </c>
      <c r="Q19" s="152"/>
      <c r="R19" s="153" t="str">
        <f t="shared" si="6"/>
        <v/>
      </c>
      <c r="S19" s="152"/>
      <c r="T19" s="153" t="str">
        <f t="shared" si="7"/>
        <v/>
      </c>
      <c r="U19" s="143" t="str">
        <f t="shared" si="8"/>
        <v/>
      </c>
      <c r="V19" s="144" t="str">
        <f t="shared" si="9"/>
        <v/>
      </c>
      <c r="W19" s="176" t="s">
        <v>231</v>
      </c>
      <c r="X19" s="138"/>
      <c r="Y19" s="155"/>
      <c r="Z19" s="145"/>
    </row>
    <row r="20" spans="1:26" ht="150">
      <c r="A20" s="141">
        <v>16</v>
      </c>
      <c r="B20" s="146" t="s">
        <v>151</v>
      </c>
      <c r="C20" s="146" t="s">
        <v>155</v>
      </c>
      <c r="D20" s="147">
        <v>43689</v>
      </c>
      <c r="E20" s="148" t="s">
        <v>137</v>
      </c>
      <c r="F20" s="148" t="s">
        <v>138</v>
      </c>
      <c r="G20" s="149" t="str">
        <f t="shared" si="10"/>
        <v>2-Baixo</v>
      </c>
      <c r="H20" s="150" t="str">
        <f t="shared" si="0"/>
        <v>2-Baixo</v>
      </c>
      <c r="I20" s="151">
        <f t="shared" si="1"/>
        <v>2</v>
      </c>
      <c r="J20" s="151">
        <f t="shared" si="2"/>
        <v>3</v>
      </c>
      <c r="K20" s="152"/>
      <c r="L20" s="133" t="str">
        <f t="shared" si="3"/>
        <v/>
      </c>
      <c r="M20" s="152"/>
      <c r="N20" s="153" t="str">
        <f t="shared" si="4"/>
        <v/>
      </c>
      <c r="O20" s="152"/>
      <c r="P20" s="153" t="str">
        <f t="shared" si="5"/>
        <v/>
      </c>
      <c r="Q20" s="152"/>
      <c r="R20" s="153" t="str">
        <f t="shared" si="6"/>
        <v/>
      </c>
      <c r="S20" s="152"/>
      <c r="T20" s="153" t="str">
        <f t="shared" si="7"/>
        <v/>
      </c>
      <c r="U20" s="143" t="str">
        <f t="shared" si="8"/>
        <v/>
      </c>
      <c r="V20" s="144" t="str">
        <f t="shared" si="9"/>
        <v/>
      </c>
      <c r="W20" s="176" t="s">
        <v>231</v>
      </c>
      <c r="X20" s="138"/>
      <c r="Y20" s="155"/>
      <c r="Z20" s="145"/>
    </row>
    <row r="21" spans="1:26" ht="60">
      <c r="A21" s="129">
        <v>17</v>
      </c>
      <c r="B21" s="146" t="s">
        <v>156</v>
      </c>
      <c r="C21" s="146" t="s">
        <v>157</v>
      </c>
      <c r="D21" s="147">
        <v>43689</v>
      </c>
      <c r="E21" s="148" t="s">
        <v>131</v>
      </c>
      <c r="F21" s="148" t="s">
        <v>132</v>
      </c>
      <c r="G21" s="149" t="str">
        <f t="shared" si="10"/>
        <v>4-Alto</v>
      </c>
      <c r="H21" s="150" t="str">
        <f t="shared" si="0"/>
        <v>4-Alto</v>
      </c>
      <c r="I21" s="151">
        <f t="shared" si="1"/>
        <v>3</v>
      </c>
      <c r="J21" s="151">
        <f t="shared" si="2"/>
        <v>4</v>
      </c>
      <c r="K21" s="152"/>
      <c r="L21" s="133" t="str">
        <f t="shared" si="3"/>
        <v/>
      </c>
      <c r="M21" s="152"/>
      <c r="N21" s="153" t="str">
        <f t="shared" si="4"/>
        <v/>
      </c>
      <c r="O21" s="152"/>
      <c r="P21" s="153" t="str">
        <f t="shared" si="5"/>
        <v/>
      </c>
      <c r="Q21" s="152"/>
      <c r="R21" s="153" t="str">
        <f t="shared" si="6"/>
        <v/>
      </c>
      <c r="S21" s="152"/>
      <c r="T21" s="153" t="str">
        <f t="shared" si="7"/>
        <v/>
      </c>
      <c r="U21" s="143" t="str">
        <f t="shared" si="8"/>
        <v/>
      </c>
      <c r="V21" s="144" t="str">
        <f t="shared" si="9"/>
        <v/>
      </c>
      <c r="W21" s="176" t="s">
        <v>231</v>
      </c>
      <c r="X21" s="138"/>
      <c r="Y21" s="155"/>
      <c r="Z21" s="145"/>
    </row>
    <row r="22" spans="1:26" ht="90">
      <c r="A22" s="141">
        <v>18</v>
      </c>
      <c r="B22" s="146" t="s">
        <v>156</v>
      </c>
      <c r="C22" s="146" t="s">
        <v>158</v>
      </c>
      <c r="D22" s="147">
        <v>43689</v>
      </c>
      <c r="E22" s="148" t="s">
        <v>131</v>
      </c>
      <c r="F22" s="148" t="s">
        <v>132</v>
      </c>
      <c r="G22" s="149" t="str">
        <f t="shared" si="10"/>
        <v>4-Alto</v>
      </c>
      <c r="H22" s="150" t="str">
        <f t="shared" si="0"/>
        <v>4-Alto</v>
      </c>
      <c r="I22" s="151">
        <f t="shared" si="1"/>
        <v>3</v>
      </c>
      <c r="J22" s="151">
        <f t="shared" si="2"/>
        <v>4</v>
      </c>
      <c r="K22" s="152"/>
      <c r="L22" s="133" t="str">
        <f t="shared" si="3"/>
        <v/>
      </c>
      <c r="M22" s="152"/>
      <c r="N22" s="153" t="str">
        <f t="shared" si="4"/>
        <v/>
      </c>
      <c r="O22" s="152"/>
      <c r="P22" s="153" t="str">
        <f t="shared" si="5"/>
        <v/>
      </c>
      <c r="Q22" s="152"/>
      <c r="R22" s="153" t="str">
        <f t="shared" si="6"/>
        <v/>
      </c>
      <c r="S22" s="152"/>
      <c r="T22" s="153" t="str">
        <f t="shared" si="7"/>
        <v/>
      </c>
      <c r="U22" s="143" t="str">
        <f t="shared" si="8"/>
        <v/>
      </c>
      <c r="V22" s="144" t="str">
        <f t="shared" si="9"/>
        <v/>
      </c>
      <c r="W22" s="176" t="s">
        <v>231</v>
      </c>
      <c r="X22" s="138"/>
      <c r="Y22" s="155"/>
      <c r="Z22" s="145"/>
    </row>
    <row r="23" spans="1:26" ht="75">
      <c r="A23" s="129">
        <v>19</v>
      </c>
      <c r="B23" s="146" t="s">
        <v>156</v>
      </c>
      <c r="C23" s="146" t="s">
        <v>159</v>
      </c>
      <c r="D23" s="147">
        <v>43689</v>
      </c>
      <c r="E23" s="148" t="s">
        <v>131</v>
      </c>
      <c r="F23" s="148" t="s">
        <v>132</v>
      </c>
      <c r="G23" s="149" t="str">
        <f t="shared" si="10"/>
        <v>4-Alto</v>
      </c>
      <c r="H23" s="150" t="str">
        <f t="shared" si="0"/>
        <v>4-Alto</v>
      </c>
      <c r="I23" s="151">
        <f t="shared" si="1"/>
        <v>3</v>
      </c>
      <c r="J23" s="151">
        <f t="shared" si="2"/>
        <v>4</v>
      </c>
      <c r="K23" s="152"/>
      <c r="L23" s="133" t="str">
        <f t="shared" si="3"/>
        <v/>
      </c>
      <c r="M23" s="152"/>
      <c r="N23" s="153" t="str">
        <f t="shared" si="4"/>
        <v/>
      </c>
      <c r="O23" s="152"/>
      <c r="P23" s="153" t="str">
        <f t="shared" si="5"/>
        <v/>
      </c>
      <c r="Q23" s="152"/>
      <c r="R23" s="153" t="str">
        <f t="shared" si="6"/>
        <v/>
      </c>
      <c r="S23" s="152"/>
      <c r="T23" s="153" t="str">
        <f t="shared" si="7"/>
        <v/>
      </c>
      <c r="U23" s="143" t="str">
        <f t="shared" si="8"/>
        <v/>
      </c>
      <c r="V23" s="144" t="str">
        <f t="shared" si="9"/>
        <v/>
      </c>
      <c r="W23" s="176" t="s">
        <v>231</v>
      </c>
      <c r="X23" s="138"/>
      <c r="Y23" s="155"/>
      <c r="Z23" s="145"/>
    </row>
    <row r="24" spans="1:26" ht="165">
      <c r="A24" s="141">
        <v>20</v>
      </c>
      <c r="B24" s="146" t="s">
        <v>156</v>
      </c>
      <c r="C24" s="146" t="s">
        <v>160</v>
      </c>
      <c r="D24" s="147">
        <v>43689</v>
      </c>
      <c r="E24" s="148" t="s">
        <v>137</v>
      </c>
      <c r="F24" s="148" t="s">
        <v>138</v>
      </c>
      <c r="G24" s="149" t="str">
        <f t="shared" si="10"/>
        <v>2-Baixo</v>
      </c>
      <c r="H24" s="150" t="str">
        <f t="shared" si="0"/>
        <v>2-Baixo</v>
      </c>
      <c r="I24" s="151">
        <f t="shared" si="1"/>
        <v>2</v>
      </c>
      <c r="J24" s="151">
        <f t="shared" si="2"/>
        <v>3</v>
      </c>
      <c r="K24" s="152"/>
      <c r="L24" s="133" t="str">
        <f t="shared" si="3"/>
        <v/>
      </c>
      <c r="M24" s="152"/>
      <c r="N24" s="153" t="str">
        <f t="shared" si="4"/>
        <v/>
      </c>
      <c r="O24" s="152"/>
      <c r="P24" s="153" t="str">
        <f t="shared" si="5"/>
        <v/>
      </c>
      <c r="Q24" s="152"/>
      <c r="R24" s="153" t="str">
        <f t="shared" si="6"/>
        <v/>
      </c>
      <c r="S24" s="152"/>
      <c r="T24" s="153" t="str">
        <f t="shared" si="7"/>
        <v/>
      </c>
      <c r="U24" s="143" t="str">
        <f t="shared" si="8"/>
        <v/>
      </c>
      <c r="V24" s="144" t="str">
        <f t="shared" si="9"/>
        <v/>
      </c>
      <c r="W24" s="176" t="s">
        <v>231</v>
      </c>
      <c r="X24" s="138"/>
      <c r="Y24" s="155"/>
      <c r="Z24" s="145"/>
    </row>
    <row r="25" spans="1:26" ht="60">
      <c r="A25" s="129">
        <v>21</v>
      </c>
      <c r="B25" s="146" t="s">
        <v>161</v>
      </c>
      <c r="C25" s="146" t="s">
        <v>162</v>
      </c>
      <c r="D25" s="147">
        <v>43689</v>
      </c>
      <c r="E25" s="148" t="s">
        <v>131</v>
      </c>
      <c r="F25" s="148" t="s">
        <v>163</v>
      </c>
      <c r="G25" s="149" t="str">
        <f t="shared" si="10"/>
        <v>2-Baixo</v>
      </c>
      <c r="H25" s="150" t="str">
        <f t="shared" si="0"/>
        <v>2-Baixo</v>
      </c>
      <c r="I25" s="151">
        <f t="shared" si="1"/>
        <v>3</v>
      </c>
      <c r="J25" s="151">
        <f t="shared" si="2"/>
        <v>2</v>
      </c>
      <c r="K25" s="152"/>
      <c r="L25" s="133" t="str">
        <f t="shared" si="3"/>
        <v/>
      </c>
      <c r="M25" s="152"/>
      <c r="N25" s="153" t="str">
        <f t="shared" si="4"/>
        <v/>
      </c>
      <c r="O25" s="152"/>
      <c r="P25" s="153" t="str">
        <f t="shared" si="5"/>
        <v/>
      </c>
      <c r="Q25" s="152"/>
      <c r="R25" s="153" t="str">
        <f t="shared" si="6"/>
        <v/>
      </c>
      <c r="S25" s="152"/>
      <c r="T25" s="153" t="str">
        <f t="shared" si="7"/>
        <v/>
      </c>
      <c r="U25" s="143" t="str">
        <f t="shared" si="8"/>
        <v/>
      </c>
      <c r="V25" s="144" t="str">
        <f t="shared" si="9"/>
        <v/>
      </c>
      <c r="W25" s="176" t="s">
        <v>231</v>
      </c>
      <c r="X25" s="138"/>
      <c r="Y25" s="155"/>
      <c r="Z25" s="145"/>
    </row>
    <row r="26" spans="1:26" ht="105">
      <c r="A26" s="141">
        <v>22</v>
      </c>
      <c r="B26" s="146" t="s">
        <v>164</v>
      </c>
      <c r="C26" s="146" t="s">
        <v>165</v>
      </c>
      <c r="D26" s="147">
        <v>43689</v>
      </c>
      <c r="E26" s="148" t="s">
        <v>131</v>
      </c>
      <c r="F26" s="148" t="s">
        <v>138</v>
      </c>
      <c r="G26" s="149" t="str">
        <f t="shared" si="10"/>
        <v>3-Médio</v>
      </c>
      <c r="H26" s="150" t="str">
        <f t="shared" si="0"/>
        <v>3-Médio</v>
      </c>
      <c r="I26" s="151">
        <f t="shared" si="1"/>
        <v>3</v>
      </c>
      <c r="J26" s="151">
        <f t="shared" si="2"/>
        <v>3</v>
      </c>
      <c r="K26" s="152"/>
      <c r="L26" s="133" t="str">
        <f t="shared" si="3"/>
        <v/>
      </c>
      <c r="M26" s="152"/>
      <c r="N26" s="153" t="str">
        <f t="shared" si="4"/>
        <v/>
      </c>
      <c r="O26" s="152"/>
      <c r="P26" s="153" t="str">
        <f t="shared" si="5"/>
        <v/>
      </c>
      <c r="Q26" s="152"/>
      <c r="R26" s="153" t="str">
        <f t="shared" si="6"/>
        <v/>
      </c>
      <c r="S26" s="152"/>
      <c r="T26" s="153" t="str">
        <f t="shared" si="7"/>
        <v/>
      </c>
      <c r="U26" s="143" t="str">
        <f t="shared" si="8"/>
        <v/>
      </c>
      <c r="V26" s="144" t="str">
        <f t="shared" si="9"/>
        <v/>
      </c>
      <c r="W26" s="176" t="s">
        <v>231</v>
      </c>
      <c r="X26" s="138"/>
      <c r="Y26" s="155"/>
      <c r="Z26" s="145"/>
    </row>
    <row r="27" spans="1:26" ht="45">
      <c r="A27" s="129">
        <v>23</v>
      </c>
      <c r="B27" s="146" t="s">
        <v>166</v>
      </c>
      <c r="C27" s="146" t="s">
        <v>167</v>
      </c>
      <c r="D27" s="147">
        <v>43689</v>
      </c>
      <c r="E27" s="148" t="s">
        <v>131</v>
      </c>
      <c r="F27" s="148" t="s">
        <v>132</v>
      </c>
      <c r="G27" s="149" t="str">
        <f t="shared" si="10"/>
        <v>4-Alto</v>
      </c>
      <c r="H27" s="150" t="str">
        <f t="shared" si="0"/>
        <v>4-Alto</v>
      </c>
      <c r="I27" s="151">
        <f t="shared" si="1"/>
        <v>3</v>
      </c>
      <c r="J27" s="151">
        <f t="shared" si="2"/>
        <v>4</v>
      </c>
      <c r="K27" s="152"/>
      <c r="L27" s="133" t="str">
        <f t="shared" si="3"/>
        <v/>
      </c>
      <c r="M27" s="152"/>
      <c r="N27" s="153" t="str">
        <f t="shared" si="4"/>
        <v/>
      </c>
      <c r="O27" s="152"/>
      <c r="P27" s="153" t="str">
        <f t="shared" si="5"/>
        <v/>
      </c>
      <c r="Q27" s="152"/>
      <c r="R27" s="153" t="str">
        <f t="shared" si="6"/>
        <v/>
      </c>
      <c r="S27" s="152"/>
      <c r="T27" s="153" t="str">
        <f t="shared" si="7"/>
        <v/>
      </c>
      <c r="U27" s="143" t="str">
        <f t="shared" si="8"/>
        <v/>
      </c>
      <c r="V27" s="144" t="str">
        <f t="shared" si="9"/>
        <v/>
      </c>
      <c r="W27" s="176" t="s">
        <v>231</v>
      </c>
      <c r="X27" s="138"/>
      <c r="Y27" s="155"/>
      <c r="Z27" s="145"/>
    </row>
    <row r="28" spans="1:26" ht="75">
      <c r="A28" s="141">
        <v>24</v>
      </c>
      <c r="B28" s="146" t="s">
        <v>166</v>
      </c>
      <c r="C28" s="146" t="s">
        <v>168</v>
      </c>
      <c r="D28" s="147">
        <v>43689</v>
      </c>
      <c r="E28" s="148" t="s">
        <v>131</v>
      </c>
      <c r="F28" s="148" t="s">
        <v>138</v>
      </c>
      <c r="G28" s="149" t="str">
        <f t="shared" si="10"/>
        <v>3-Médio</v>
      </c>
      <c r="H28" s="150" t="str">
        <f t="shared" si="0"/>
        <v>3-Médio</v>
      </c>
      <c r="I28" s="151">
        <f t="shared" si="1"/>
        <v>3</v>
      </c>
      <c r="J28" s="151">
        <f t="shared" si="2"/>
        <v>3</v>
      </c>
      <c r="K28" s="152"/>
      <c r="L28" s="133" t="str">
        <f t="shared" si="3"/>
        <v/>
      </c>
      <c r="M28" s="152"/>
      <c r="N28" s="153" t="str">
        <f t="shared" si="4"/>
        <v/>
      </c>
      <c r="O28" s="152"/>
      <c r="P28" s="153" t="str">
        <f t="shared" si="5"/>
        <v/>
      </c>
      <c r="Q28" s="152"/>
      <c r="R28" s="153" t="str">
        <f t="shared" si="6"/>
        <v/>
      </c>
      <c r="S28" s="152"/>
      <c r="T28" s="153" t="str">
        <f t="shared" si="7"/>
        <v/>
      </c>
      <c r="U28" s="143" t="str">
        <f t="shared" si="8"/>
        <v/>
      </c>
      <c r="V28" s="144" t="str">
        <f t="shared" si="9"/>
        <v/>
      </c>
      <c r="W28" s="176" t="s">
        <v>231</v>
      </c>
      <c r="X28" s="138"/>
      <c r="Y28" s="155"/>
      <c r="Z28" s="145"/>
    </row>
    <row r="29" spans="1:26" ht="150">
      <c r="A29" s="129">
        <v>25</v>
      </c>
      <c r="B29" s="146" t="s">
        <v>166</v>
      </c>
      <c r="C29" s="146" t="s">
        <v>169</v>
      </c>
      <c r="D29" s="147">
        <v>43689</v>
      </c>
      <c r="E29" s="148" t="s">
        <v>137</v>
      </c>
      <c r="F29" s="148" t="s">
        <v>138</v>
      </c>
      <c r="G29" s="149" t="str">
        <f t="shared" si="10"/>
        <v>2-Baixo</v>
      </c>
      <c r="H29" s="150" t="str">
        <f t="shared" si="0"/>
        <v>2-Baixo</v>
      </c>
      <c r="I29" s="151">
        <f t="shared" si="1"/>
        <v>2</v>
      </c>
      <c r="J29" s="151">
        <f t="shared" si="2"/>
        <v>3</v>
      </c>
      <c r="K29" s="152"/>
      <c r="L29" s="133" t="str">
        <f t="shared" si="3"/>
        <v/>
      </c>
      <c r="M29" s="152"/>
      <c r="N29" s="153" t="str">
        <f t="shared" si="4"/>
        <v/>
      </c>
      <c r="O29" s="152"/>
      <c r="P29" s="153" t="str">
        <f t="shared" si="5"/>
        <v/>
      </c>
      <c r="Q29" s="152"/>
      <c r="R29" s="153" t="str">
        <f t="shared" si="6"/>
        <v/>
      </c>
      <c r="S29" s="152"/>
      <c r="T29" s="153" t="str">
        <f t="shared" si="7"/>
        <v/>
      </c>
      <c r="U29" s="143" t="str">
        <f t="shared" si="8"/>
        <v/>
      </c>
      <c r="V29" s="144" t="str">
        <f t="shared" si="9"/>
        <v/>
      </c>
      <c r="W29" s="176" t="s">
        <v>231</v>
      </c>
      <c r="X29" s="138"/>
      <c r="Y29" s="155"/>
      <c r="Z29" s="145"/>
    </row>
    <row r="30" spans="1:26" ht="60">
      <c r="A30" s="141">
        <v>26</v>
      </c>
      <c r="B30" s="146" t="s">
        <v>170</v>
      </c>
      <c r="C30" s="146" t="s">
        <v>171</v>
      </c>
      <c r="D30" s="147">
        <v>43689</v>
      </c>
      <c r="E30" s="148" t="s">
        <v>131</v>
      </c>
      <c r="F30" s="148" t="s">
        <v>132</v>
      </c>
      <c r="G30" s="149" t="str">
        <f t="shared" si="10"/>
        <v>4-Alto</v>
      </c>
      <c r="H30" s="150" t="str">
        <f t="shared" si="0"/>
        <v>4-Alto</v>
      </c>
      <c r="I30" s="151">
        <f t="shared" si="1"/>
        <v>3</v>
      </c>
      <c r="J30" s="151">
        <f t="shared" si="2"/>
        <v>4</v>
      </c>
      <c r="K30" s="152"/>
      <c r="L30" s="133" t="str">
        <f t="shared" si="3"/>
        <v/>
      </c>
      <c r="M30" s="152"/>
      <c r="N30" s="153" t="str">
        <f t="shared" si="4"/>
        <v/>
      </c>
      <c r="O30" s="152"/>
      <c r="P30" s="153" t="str">
        <f t="shared" si="5"/>
        <v/>
      </c>
      <c r="Q30" s="152"/>
      <c r="R30" s="153" t="str">
        <f t="shared" si="6"/>
        <v/>
      </c>
      <c r="S30" s="152"/>
      <c r="T30" s="153" t="str">
        <f t="shared" si="7"/>
        <v/>
      </c>
      <c r="U30" s="143" t="str">
        <f t="shared" si="8"/>
        <v/>
      </c>
      <c r="V30" s="144" t="str">
        <f t="shared" si="9"/>
        <v/>
      </c>
      <c r="W30" s="176" t="s">
        <v>231</v>
      </c>
      <c r="X30" s="138"/>
      <c r="Y30" s="155"/>
      <c r="Z30" s="145"/>
    </row>
    <row r="31" spans="1:26" ht="165">
      <c r="A31" s="129">
        <v>27</v>
      </c>
      <c r="B31" s="146" t="s">
        <v>170</v>
      </c>
      <c r="C31" s="146" t="s">
        <v>172</v>
      </c>
      <c r="D31" s="147">
        <v>43689</v>
      </c>
      <c r="E31" s="148" t="s">
        <v>137</v>
      </c>
      <c r="F31" s="148" t="s">
        <v>138</v>
      </c>
      <c r="G31" s="149" t="str">
        <f t="shared" si="10"/>
        <v>2-Baixo</v>
      </c>
      <c r="H31" s="150" t="str">
        <f t="shared" si="0"/>
        <v>2-Baixo</v>
      </c>
      <c r="I31" s="151">
        <f t="shared" si="1"/>
        <v>2</v>
      </c>
      <c r="J31" s="151">
        <f t="shared" si="2"/>
        <v>3</v>
      </c>
      <c r="K31" s="152"/>
      <c r="L31" s="133" t="str">
        <f t="shared" si="3"/>
        <v/>
      </c>
      <c r="M31" s="152"/>
      <c r="N31" s="153" t="str">
        <f t="shared" si="4"/>
        <v/>
      </c>
      <c r="O31" s="152"/>
      <c r="P31" s="153" t="str">
        <f t="shared" si="5"/>
        <v/>
      </c>
      <c r="Q31" s="152"/>
      <c r="R31" s="153" t="str">
        <f t="shared" si="6"/>
        <v/>
      </c>
      <c r="S31" s="152"/>
      <c r="T31" s="153" t="str">
        <f t="shared" si="7"/>
        <v/>
      </c>
      <c r="U31" s="143" t="str">
        <f t="shared" si="8"/>
        <v/>
      </c>
      <c r="V31" s="144" t="str">
        <f t="shared" si="9"/>
        <v/>
      </c>
      <c r="W31" s="176" t="s">
        <v>231</v>
      </c>
      <c r="X31" s="138"/>
      <c r="Y31" s="155"/>
      <c r="Z31" s="145"/>
    </row>
    <row r="32" spans="1:26" ht="45">
      <c r="A32" s="141">
        <v>28</v>
      </c>
      <c r="B32" s="146" t="s">
        <v>173</v>
      </c>
      <c r="C32" s="146" t="s">
        <v>174</v>
      </c>
      <c r="D32" s="147">
        <v>43689</v>
      </c>
      <c r="E32" s="148" t="s">
        <v>131</v>
      </c>
      <c r="F32" s="148" t="s">
        <v>132</v>
      </c>
      <c r="G32" s="149" t="str">
        <f t="shared" si="10"/>
        <v>4-Alto</v>
      </c>
      <c r="H32" s="150" t="str">
        <f t="shared" si="0"/>
        <v>4-Alto</v>
      </c>
      <c r="I32" s="151">
        <f t="shared" si="1"/>
        <v>3</v>
      </c>
      <c r="J32" s="151">
        <f t="shared" si="2"/>
        <v>4</v>
      </c>
      <c r="K32" s="152"/>
      <c r="L32" s="133" t="str">
        <f t="shared" si="3"/>
        <v/>
      </c>
      <c r="M32" s="152"/>
      <c r="N32" s="153" t="str">
        <f t="shared" si="4"/>
        <v/>
      </c>
      <c r="O32" s="152"/>
      <c r="P32" s="153" t="str">
        <f t="shared" si="5"/>
        <v/>
      </c>
      <c r="Q32" s="152"/>
      <c r="R32" s="153" t="str">
        <f t="shared" si="6"/>
        <v/>
      </c>
      <c r="S32" s="152"/>
      <c r="T32" s="153" t="str">
        <f t="shared" si="7"/>
        <v/>
      </c>
      <c r="U32" s="143" t="str">
        <f t="shared" si="8"/>
        <v/>
      </c>
      <c r="V32" s="144" t="str">
        <f t="shared" si="9"/>
        <v/>
      </c>
      <c r="W32" s="176" t="s">
        <v>231</v>
      </c>
      <c r="X32" s="138"/>
      <c r="Y32" s="155"/>
      <c r="Z32" s="145"/>
    </row>
    <row r="33" spans="1:26" ht="75">
      <c r="A33" s="129">
        <v>29</v>
      </c>
      <c r="B33" s="146" t="s">
        <v>173</v>
      </c>
      <c r="C33" s="146" t="s">
        <v>175</v>
      </c>
      <c r="D33" s="147">
        <v>43689</v>
      </c>
      <c r="E33" s="148" t="s">
        <v>131</v>
      </c>
      <c r="F33" s="148" t="s">
        <v>138</v>
      </c>
      <c r="G33" s="149" t="str">
        <f t="shared" si="10"/>
        <v>3-Médio</v>
      </c>
      <c r="H33" s="150" t="str">
        <f t="shared" si="0"/>
        <v>3-Médio</v>
      </c>
      <c r="I33" s="151">
        <f t="shared" si="1"/>
        <v>3</v>
      </c>
      <c r="J33" s="151">
        <f t="shared" si="2"/>
        <v>3</v>
      </c>
      <c r="K33" s="152"/>
      <c r="L33" s="133" t="str">
        <f t="shared" si="3"/>
        <v/>
      </c>
      <c r="M33" s="152"/>
      <c r="N33" s="153" t="str">
        <f t="shared" si="4"/>
        <v/>
      </c>
      <c r="O33" s="152"/>
      <c r="P33" s="153" t="str">
        <f t="shared" si="5"/>
        <v/>
      </c>
      <c r="Q33" s="152"/>
      <c r="R33" s="153" t="str">
        <f t="shared" si="6"/>
        <v/>
      </c>
      <c r="S33" s="152"/>
      <c r="T33" s="153" t="str">
        <f t="shared" si="7"/>
        <v/>
      </c>
      <c r="U33" s="143" t="str">
        <f t="shared" si="8"/>
        <v/>
      </c>
      <c r="V33" s="144" t="str">
        <f t="shared" si="9"/>
        <v/>
      </c>
      <c r="W33" s="176" t="s">
        <v>231</v>
      </c>
      <c r="X33" s="138"/>
      <c r="Y33" s="155"/>
      <c r="Z33" s="145"/>
    </row>
    <row r="34" spans="1:26" ht="150">
      <c r="A34" s="141">
        <v>30</v>
      </c>
      <c r="B34" s="146" t="s">
        <v>173</v>
      </c>
      <c r="C34" s="146" t="s">
        <v>176</v>
      </c>
      <c r="D34" s="147">
        <v>43689</v>
      </c>
      <c r="E34" s="148" t="s">
        <v>137</v>
      </c>
      <c r="F34" s="148" t="s">
        <v>138</v>
      </c>
      <c r="G34" s="149" t="str">
        <f t="shared" si="10"/>
        <v>2-Baixo</v>
      </c>
      <c r="H34" s="150" t="str">
        <f t="shared" si="0"/>
        <v>2-Baixo</v>
      </c>
      <c r="I34" s="151">
        <f t="shared" si="1"/>
        <v>2</v>
      </c>
      <c r="J34" s="151">
        <f t="shared" si="2"/>
        <v>3</v>
      </c>
      <c r="K34" s="152"/>
      <c r="L34" s="133" t="str">
        <f t="shared" si="3"/>
        <v/>
      </c>
      <c r="M34" s="152"/>
      <c r="N34" s="153" t="str">
        <f t="shared" si="4"/>
        <v/>
      </c>
      <c r="O34" s="152"/>
      <c r="P34" s="153" t="str">
        <f t="shared" si="5"/>
        <v/>
      </c>
      <c r="Q34" s="152"/>
      <c r="R34" s="153" t="str">
        <f t="shared" si="6"/>
        <v/>
      </c>
      <c r="S34" s="152"/>
      <c r="T34" s="153" t="str">
        <f t="shared" si="7"/>
        <v/>
      </c>
      <c r="U34" s="143" t="str">
        <f t="shared" si="8"/>
        <v/>
      </c>
      <c r="V34" s="144" t="str">
        <f t="shared" si="9"/>
        <v/>
      </c>
      <c r="W34" s="176" t="s">
        <v>231</v>
      </c>
      <c r="X34" s="138"/>
      <c r="Y34" s="155"/>
      <c r="Z34" s="145"/>
    </row>
    <row r="35" spans="1:26" ht="90">
      <c r="A35" s="129">
        <v>31</v>
      </c>
      <c r="B35" s="146" t="s">
        <v>177</v>
      </c>
      <c r="C35" s="146" t="s">
        <v>178</v>
      </c>
      <c r="D35" s="147">
        <v>43689</v>
      </c>
      <c r="E35" s="148" t="s">
        <v>131</v>
      </c>
      <c r="F35" s="148" t="s">
        <v>132</v>
      </c>
      <c r="G35" s="149" t="str">
        <f t="shared" si="10"/>
        <v>4-Alto</v>
      </c>
      <c r="H35" s="150" t="str">
        <f t="shared" si="0"/>
        <v>4-Alto</v>
      </c>
      <c r="I35" s="151">
        <f t="shared" si="1"/>
        <v>3</v>
      </c>
      <c r="J35" s="151">
        <f t="shared" si="2"/>
        <v>4</v>
      </c>
      <c r="K35" s="152"/>
      <c r="L35" s="133" t="str">
        <f t="shared" si="3"/>
        <v/>
      </c>
      <c r="M35" s="152"/>
      <c r="N35" s="153" t="str">
        <f t="shared" si="4"/>
        <v/>
      </c>
      <c r="O35" s="152"/>
      <c r="P35" s="153" t="str">
        <f t="shared" si="5"/>
        <v/>
      </c>
      <c r="Q35" s="152"/>
      <c r="R35" s="153" t="str">
        <f t="shared" si="6"/>
        <v/>
      </c>
      <c r="S35" s="152"/>
      <c r="T35" s="153" t="str">
        <f t="shared" si="7"/>
        <v/>
      </c>
      <c r="U35" s="143" t="str">
        <f t="shared" si="8"/>
        <v/>
      </c>
      <c r="V35" s="144" t="str">
        <f t="shared" si="9"/>
        <v/>
      </c>
      <c r="W35" s="176" t="s">
        <v>231</v>
      </c>
      <c r="X35" s="138"/>
      <c r="Y35" s="155"/>
      <c r="Z35" s="145"/>
    </row>
    <row r="36" spans="1:26" ht="90">
      <c r="A36" s="141">
        <v>32</v>
      </c>
      <c r="B36" s="146" t="s">
        <v>179</v>
      </c>
      <c r="C36" s="146" t="s">
        <v>180</v>
      </c>
      <c r="D36" s="147">
        <v>43689</v>
      </c>
      <c r="E36" s="148" t="s">
        <v>131</v>
      </c>
      <c r="F36" s="148" t="s">
        <v>132</v>
      </c>
      <c r="G36" s="149" t="str">
        <f t="shared" si="10"/>
        <v>4-Alto</v>
      </c>
      <c r="H36" s="150" t="str">
        <f t="shared" si="0"/>
        <v>4-Alto</v>
      </c>
      <c r="I36" s="151">
        <f t="shared" si="1"/>
        <v>3</v>
      </c>
      <c r="J36" s="151">
        <f t="shared" si="2"/>
        <v>4</v>
      </c>
      <c r="K36" s="152"/>
      <c r="L36" s="133" t="str">
        <f t="shared" si="3"/>
        <v/>
      </c>
      <c r="M36" s="152"/>
      <c r="N36" s="153" t="str">
        <f t="shared" si="4"/>
        <v/>
      </c>
      <c r="O36" s="152"/>
      <c r="P36" s="153" t="str">
        <f t="shared" si="5"/>
        <v/>
      </c>
      <c r="Q36" s="152"/>
      <c r="R36" s="153" t="str">
        <f t="shared" si="6"/>
        <v/>
      </c>
      <c r="S36" s="152"/>
      <c r="T36" s="153" t="str">
        <f t="shared" si="7"/>
        <v/>
      </c>
      <c r="U36" s="143" t="str">
        <f t="shared" si="8"/>
        <v/>
      </c>
      <c r="V36" s="144" t="str">
        <f t="shared" si="9"/>
        <v/>
      </c>
      <c r="W36" s="176" t="s">
        <v>231</v>
      </c>
      <c r="X36" s="138"/>
      <c r="Y36" s="155"/>
      <c r="Z36" s="145"/>
    </row>
    <row r="37" spans="1:26" ht="90">
      <c r="A37" s="129">
        <v>33</v>
      </c>
      <c r="B37" s="146" t="s">
        <v>179</v>
      </c>
      <c r="C37" s="146" t="s">
        <v>181</v>
      </c>
      <c r="D37" s="147">
        <v>43689</v>
      </c>
      <c r="E37" s="148" t="s">
        <v>131</v>
      </c>
      <c r="F37" s="148" t="s">
        <v>138</v>
      </c>
      <c r="G37" s="149" t="str">
        <f t="shared" si="10"/>
        <v>3-Médio</v>
      </c>
      <c r="H37" s="150" t="str">
        <f t="shared" si="0"/>
        <v>3-Médio</v>
      </c>
      <c r="I37" s="151">
        <f t="shared" si="1"/>
        <v>3</v>
      </c>
      <c r="J37" s="151">
        <f t="shared" si="2"/>
        <v>3</v>
      </c>
      <c r="K37" s="152"/>
      <c r="L37" s="133" t="str">
        <f t="shared" si="3"/>
        <v/>
      </c>
      <c r="M37" s="152"/>
      <c r="N37" s="153" t="str">
        <f t="shared" si="4"/>
        <v/>
      </c>
      <c r="O37" s="152"/>
      <c r="P37" s="153" t="str">
        <f t="shared" si="5"/>
        <v/>
      </c>
      <c r="Q37" s="152"/>
      <c r="R37" s="153" t="str">
        <f t="shared" si="6"/>
        <v/>
      </c>
      <c r="S37" s="152"/>
      <c r="T37" s="153" t="str">
        <f t="shared" si="7"/>
        <v/>
      </c>
      <c r="U37" s="143" t="str">
        <f t="shared" si="8"/>
        <v/>
      </c>
      <c r="V37" s="144" t="str">
        <f t="shared" si="9"/>
        <v/>
      </c>
      <c r="W37" s="176" t="s">
        <v>231</v>
      </c>
      <c r="X37" s="138"/>
      <c r="Y37" s="155"/>
      <c r="Z37" s="145"/>
    </row>
    <row r="38" spans="1:26" ht="45">
      <c r="A38" s="141">
        <v>34</v>
      </c>
      <c r="B38" s="146" t="s">
        <v>182</v>
      </c>
      <c r="C38" s="146" t="s">
        <v>183</v>
      </c>
      <c r="D38" s="147">
        <v>43689</v>
      </c>
      <c r="E38" s="148" t="s">
        <v>131</v>
      </c>
      <c r="F38" s="148" t="s">
        <v>132</v>
      </c>
      <c r="G38" s="149" t="str">
        <f t="shared" si="10"/>
        <v>4-Alto</v>
      </c>
      <c r="H38" s="150" t="str">
        <f t="shared" si="0"/>
        <v>4-Alto</v>
      </c>
      <c r="I38" s="151">
        <f t="shared" si="1"/>
        <v>3</v>
      </c>
      <c r="J38" s="151">
        <f t="shared" si="2"/>
        <v>4</v>
      </c>
      <c r="K38" s="152"/>
      <c r="L38" s="133" t="str">
        <f t="shared" si="3"/>
        <v/>
      </c>
      <c r="M38" s="152"/>
      <c r="N38" s="153" t="str">
        <f t="shared" si="4"/>
        <v/>
      </c>
      <c r="O38" s="152"/>
      <c r="P38" s="153" t="str">
        <f t="shared" si="5"/>
        <v/>
      </c>
      <c r="Q38" s="152"/>
      <c r="R38" s="153" t="str">
        <f t="shared" si="6"/>
        <v/>
      </c>
      <c r="S38" s="152"/>
      <c r="T38" s="153" t="str">
        <f t="shared" si="7"/>
        <v/>
      </c>
      <c r="U38" s="143" t="str">
        <f t="shared" si="8"/>
        <v/>
      </c>
      <c r="V38" s="144" t="str">
        <f t="shared" si="9"/>
        <v/>
      </c>
      <c r="W38" s="176" t="s">
        <v>231</v>
      </c>
      <c r="X38" s="138"/>
      <c r="Y38" s="155"/>
      <c r="Z38" s="145"/>
    </row>
    <row r="39" spans="1:26" ht="150">
      <c r="A39" s="129">
        <v>35</v>
      </c>
      <c r="B39" s="146" t="s">
        <v>182</v>
      </c>
      <c r="C39" s="146" t="s">
        <v>184</v>
      </c>
      <c r="D39" s="147">
        <v>43689</v>
      </c>
      <c r="E39" s="148" t="s">
        <v>137</v>
      </c>
      <c r="F39" s="148" t="s">
        <v>138</v>
      </c>
      <c r="G39" s="149" t="str">
        <f t="shared" si="10"/>
        <v>2-Baixo</v>
      </c>
      <c r="H39" s="150" t="str">
        <f t="shared" si="0"/>
        <v>2-Baixo</v>
      </c>
      <c r="I39" s="151">
        <f t="shared" si="1"/>
        <v>2</v>
      </c>
      <c r="J39" s="151">
        <f t="shared" si="2"/>
        <v>3</v>
      </c>
      <c r="K39" s="152"/>
      <c r="L39" s="133" t="str">
        <f t="shared" si="3"/>
        <v/>
      </c>
      <c r="M39" s="152"/>
      <c r="N39" s="153" t="str">
        <f t="shared" si="4"/>
        <v/>
      </c>
      <c r="O39" s="152"/>
      <c r="P39" s="153" t="str">
        <f t="shared" si="5"/>
        <v/>
      </c>
      <c r="Q39" s="152"/>
      <c r="R39" s="153" t="str">
        <f t="shared" si="6"/>
        <v/>
      </c>
      <c r="S39" s="152"/>
      <c r="T39" s="153" t="str">
        <f t="shared" si="7"/>
        <v/>
      </c>
      <c r="U39" s="143" t="str">
        <f t="shared" si="8"/>
        <v/>
      </c>
      <c r="V39" s="144" t="str">
        <f t="shared" si="9"/>
        <v/>
      </c>
      <c r="W39" s="176" t="s">
        <v>231</v>
      </c>
      <c r="X39" s="138"/>
      <c r="Y39" s="155"/>
      <c r="Z39" s="145"/>
    </row>
    <row r="40" spans="1:26" ht="30">
      <c r="A40" s="141">
        <v>36</v>
      </c>
      <c r="B40" s="146" t="s">
        <v>185</v>
      </c>
      <c r="C40" s="146" t="s">
        <v>186</v>
      </c>
      <c r="D40" s="147">
        <v>43689</v>
      </c>
      <c r="E40" s="148" t="s">
        <v>131</v>
      </c>
      <c r="F40" s="148" t="s">
        <v>132</v>
      </c>
      <c r="G40" s="149" t="str">
        <f t="shared" si="10"/>
        <v>4-Alto</v>
      </c>
      <c r="H40" s="150" t="str">
        <f t="shared" si="0"/>
        <v>4-Alto</v>
      </c>
      <c r="I40" s="151">
        <f t="shared" si="1"/>
        <v>3</v>
      </c>
      <c r="J40" s="151">
        <f t="shared" si="2"/>
        <v>4</v>
      </c>
      <c r="K40" s="152"/>
      <c r="L40" s="133" t="str">
        <f t="shared" si="3"/>
        <v/>
      </c>
      <c r="M40" s="152"/>
      <c r="N40" s="153" t="str">
        <f t="shared" si="4"/>
        <v/>
      </c>
      <c r="O40" s="152"/>
      <c r="P40" s="153" t="str">
        <f t="shared" si="5"/>
        <v/>
      </c>
      <c r="Q40" s="152"/>
      <c r="R40" s="153" t="str">
        <f t="shared" si="6"/>
        <v/>
      </c>
      <c r="S40" s="152"/>
      <c r="T40" s="153" t="str">
        <f t="shared" si="7"/>
        <v/>
      </c>
      <c r="U40" s="143" t="str">
        <f t="shared" si="8"/>
        <v/>
      </c>
      <c r="V40" s="144" t="str">
        <f t="shared" si="9"/>
        <v/>
      </c>
      <c r="W40" s="176" t="s">
        <v>231</v>
      </c>
      <c r="X40" s="138"/>
      <c r="Y40" s="155"/>
      <c r="Z40" s="145"/>
    </row>
    <row r="41" spans="1:26" ht="75">
      <c r="A41" s="129">
        <v>37</v>
      </c>
      <c r="B41" s="146" t="s">
        <v>185</v>
      </c>
      <c r="C41" s="146" t="s">
        <v>187</v>
      </c>
      <c r="D41" s="147">
        <v>43689</v>
      </c>
      <c r="E41" s="148" t="s">
        <v>131</v>
      </c>
      <c r="F41" s="148" t="s">
        <v>138</v>
      </c>
      <c r="G41" s="149" t="str">
        <f t="shared" si="10"/>
        <v>3-Médio</v>
      </c>
      <c r="H41" s="150" t="str">
        <f t="shared" si="0"/>
        <v>3-Médio</v>
      </c>
      <c r="I41" s="151">
        <f t="shared" si="1"/>
        <v>3</v>
      </c>
      <c r="J41" s="151">
        <f t="shared" si="2"/>
        <v>3</v>
      </c>
      <c r="K41" s="152"/>
      <c r="L41" s="133" t="str">
        <f t="shared" si="3"/>
        <v/>
      </c>
      <c r="M41" s="152"/>
      <c r="N41" s="153" t="str">
        <f t="shared" si="4"/>
        <v/>
      </c>
      <c r="O41" s="152"/>
      <c r="P41" s="153" t="str">
        <f t="shared" si="5"/>
        <v/>
      </c>
      <c r="Q41" s="152"/>
      <c r="R41" s="153" t="str">
        <f t="shared" si="6"/>
        <v/>
      </c>
      <c r="S41" s="152"/>
      <c r="T41" s="153" t="str">
        <f t="shared" si="7"/>
        <v/>
      </c>
      <c r="U41" s="143" t="str">
        <f t="shared" si="8"/>
        <v/>
      </c>
      <c r="V41" s="144" t="str">
        <f t="shared" si="9"/>
        <v/>
      </c>
      <c r="W41" s="176" t="s">
        <v>231</v>
      </c>
      <c r="X41" s="138"/>
      <c r="Y41" s="155"/>
      <c r="Z41" s="145"/>
    </row>
    <row r="42" spans="1:26" ht="150">
      <c r="A42" s="141">
        <v>38</v>
      </c>
      <c r="B42" s="146" t="s">
        <v>185</v>
      </c>
      <c r="C42" s="146" t="s">
        <v>188</v>
      </c>
      <c r="D42" s="147">
        <v>43689</v>
      </c>
      <c r="E42" s="148" t="s">
        <v>137</v>
      </c>
      <c r="F42" s="148" t="s">
        <v>138</v>
      </c>
      <c r="G42" s="149" t="str">
        <f t="shared" si="10"/>
        <v>2-Baixo</v>
      </c>
      <c r="H42" s="150" t="str">
        <f t="shared" si="0"/>
        <v>2-Baixo</v>
      </c>
      <c r="I42" s="151">
        <f t="shared" si="1"/>
        <v>2</v>
      </c>
      <c r="J42" s="151">
        <f t="shared" si="2"/>
        <v>3</v>
      </c>
      <c r="K42" s="152"/>
      <c r="L42" s="133" t="str">
        <f t="shared" si="3"/>
        <v/>
      </c>
      <c r="M42" s="152"/>
      <c r="N42" s="153" t="str">
        <f t="shared" si="4"/>
        <v/>
      </c>
      <c r="O42" s="152"/>
      <c r="P42" s="153" t="str">
        <f t="shared" si="5"/>
        <v/>
      </c>
      <c r="Q42" s="152"/>
      <c r="R42" s="153" t="str">
        <f t="shared" si="6"/>
        <v/>
      </c>
      <c r="S42" s="152"/>
      <c r="T42" s="153" t="str">
        <f t="shared" si="7"/>
        <v/>
      </c>
      <c r="U42" s="143" t="str">
        <f t="shared" si="8"/>
        <v/>
      </c>
      <c r="V42" s="144" t="str">
        <f t="shared" si="9"/>
        <v/>
      </c>
      <c r="W42" s="176" t="s">
        <v>231</v>
      </c>
      <c r="X42" s="138"/>
      <c r="Y42" s="155"/>
      <c r="Z42" s="145"/>
    </row>
    <row r="43" spans="1:26" ht="60">
      <c r="A43" s="129">
        <v>39</v>
      </c>
      <c r="B43" s="146" t="s">
        <v>189</v>
      </c>
      <c r="C43" s="146" t="s">
        <v>190</v>
      </c>
      <c r="D43" s="147">
        <v>43689</v>
      </c>
      <c r="E43" s="148" t="s">
        <v>131</v>
      </c>
      <c r="F43" s="148" t="s">
        <v>132</v>
      </c>
      <c r="G43" s="149" t="str">
        <f t="shared" si="10"/>
        <v>4-Alto</v>
      </c>
      <c r="H43" s="150" t="str">
        <f t="shared" si="0"/>
        <v>4-Alto</v>
      </c>
      <c r="I43" s="151">
        <f t="shared" si="1"/>
        <v>3</v>
      </c>
      <c r="J43" s="151">
        <f t="shared" si="2"/>
        <v>4</v>
      </c>
      <c r="K43" s="152"/>
      <c r="L43" s="133" t="str">
        <f t="shared" si="3"/>
        <v/>
      </c>
      <c r="M43" s="152"/>
      <c r="N43" s="153" t="str">
        <f t="shared" si="4"/>
        <v/>
      </c>
      <c r="O43" s="152"/>
      <c r="P43" s="153" t="str">
        <f t="shared" si="5"/>
        <v/>
      </c>
      <c r="Q43" s="152"/>
      <c r="R43" s="153" t="str">
        <f t="shared" si="6"/>
        <v/>
      </c>
      <c r="S43" s="152"/>
      <c r="T43" s="153" t="str">
        <f t="shared" si="7"/>
        <v/>
      </c>
      <c r="U43" s="143" t="str">
        <f t="shared" si="8"/>
        <v/>
      </c>
      <c r="V43" s="144" t="str">
        <f t="shared" si="9"/>
        <v/>
      </c>
      <c r="W43" s="176" t="s">
        <v>231</v>
      </c>
      <c r="X43" s="138"/>
      <c r="Y43" s="155"/>
      <c r="Z43" s="145"/>
    </row>
    <row r="44" spans="1:26" ht="165">
      <c r="A44" s="141">
        <v>40</v>
      </c>
      <c r="B44" s="146" t="s">
        <v>189</v>
      </c>
      <c r="C44" s="146" t="s">
        <v>191</v>
      </c>
      <c r="D44" s="147">
        <v>43689</v>
      </c>
      <c r="E44" s="148" t="s">
        <v>137</v>
      </c>
      <c r="F44" s="148" t="s">
        <v>138</v>
      </c>
      <c r="G44" s="149" t="str">
        <f t="shared" si="10"/>
        <v>2-Baixo</v>
      </c>
      <c r="H44" s="150" t="str">
        <f t="shared" si="0"/>
        <v>2-Baixo</v>
      </c>
      <c r="I44" s="151">
        <f t="shared" si="1"/>
        <v>2</v>
      </c>
      <c r="J44" s="151">
        <f t="shared" si="2"/>
        <v>3</v>
      </c>
      <c r="K44" s="152"/>
      <c r="L44" s="133" t="str">
        <f t="shared" si="3"/>
        <v/>
      </c>
      <c r="M44" s="152"/>
      <c r="N44" s="153" t="str">
        <f t="shared" si="4"/>
        <v/>
      </c>
      <c r="O44" s="152"/>
      <c r="P44" s="153" t="str">
        <f t="shared" si="5"/>
        <v/>
      </c>
      <c r="Q44" s="152"/>
      <c r="R44" s="153" t="str">
        <f t="shared" si="6"/>
        <v/>
      </c>
      <c r="S44" s="152"/>
      <c r="T44" s="153" t="str">
        <f t="shared" si="7"/>
        <v/>
      </c>
      <c r="U44" s="143" t="str">
        <f t="shared" si="8"/>
        <v/>
      </c>
      <c r="V44" s="144" t="str">
        <f t="shared" si="9"/>
        <v/>
      </c>
      <c r="W44" s="176" t="s">
        <v>231</v>
      </c>
      <c r="X44" s="138"/>
      <c r="Y44" s="155"/>
      <c r="Z44" s="145"/>
    </row>
    <row r="45" spans="1:26" ht="165">
      <c r="A45" s="129">
        <v>41</v>
      </c>
      <c r="B45" s="146" t="s">
        <v>189</v>
      </c>
      <c r="C45" s="146" t="s">
        <v>191</v>
      </c>
      <c r="D45" s="147">
        <v>43689</v>
      </c>
      <c r="E45" s="148" t="s">
        <v>137</v>
      </c>
      <c r="F45" s="148" t="s">
        <v>138</v>
      </c>
      <c r="G45" s="149" t="str">
        <f t="shared" si="10"/>
        <v>2-Baixo</v>
      </c>
      <c r="H45" s="150" t="str">
        <f t="shared" si="0"/>
        <v>2-Baixo</v>
      </c>
      <c r="I45" s="151">
        <f t="shared" si="1"/>
        <v>2</v>
      </c>
      <c r="J45" s="151">
        <f t="shared" si="2"/>
        <v>3</v>
      </c>
      <c r="K45" s="152"/>
      <c r="L45" s="133" t="str">
        <f t="shared" si="3"/>
        <v/>
      </c>
      <c r="M45" s="152"/>
      <c r="N45" s="153" t="str">
        <f t="shared" si="4"/>
        <v/>
      </c>
      <c r="O45" s="152"/>
      <c r="P45" s="153" t="str">
        <f t="shared" si="5"/>
        <v/>
      </c>
      <c r="Q45" s="152"/>
      <c r="R45" s="153" t="str">
        <f t="shared" si="6"/>
        <v/>
      </c>
      <c r="S45" s="152"/>
      <c r="T45" s="153" t="str">
        <f t="shared" si="7"/>
        <v/>
      </c>
      <c r="U45" s="143" t="str">
        <f t="shared" si="8"/>
        <v/>
      </c>
      <c r="V45" s="144" t="str">
        <f t="shared" si="9"/>
        <v/>
      </c>
      <c r="W45" s="176" t="s">
        <v>231</v>
      </c>
      <c r="X45" s="138"/>
      <c r="Y45" s="155"/>
      <c r="Z45" s="145"/>
    </row>
    <row r="46" spans="1:26" ht="18.75">
      <c r="A46" s="141">
        <v>42</v>
      </c>
      <c r="B46" s="146"/>
      <c r="C46" s="146"/>
      <c r="D46" s="147"/>
      <c r="E46" s="148"/>
      <c r="F46" s="148"/>
      <c r="G46" s="149" t="str">
        <f t="shared" si="10"/>
        <v/>
      </c>
      <c r="H46" s="150" t="str">
        <f t="shared" si="0"/>
        <v/>
      </c>
      <c r="I46" s="151" t="str">
        <f t="shared" si="1"/>
        <v/>
      </c>
      <c r="J46" s="151" t="str">
        <f t="shared" si="2"/>
        <v/>
      </c>
      <c r="K46" s="152"/>
      <c r="L46" s="133" t="str">
        <f t="shared" si="3"/>
        <v/>
      </c>
      <c r="M46" s="152"/>
      <c r="N46" s="153" t="str">
        <f t="shared" si="4"/>
        <v/>
      </c>
      <c r="O46" s="152"/>
      <c r="P46" s="153" t="str">
        <f t="shared" si="5"/>
        <v/>
      </c>
      <c r="Q46" s="152"/>
      <c r="R46" s="153" t="str">
        <f t="shared" si="6"/>
        <v/>
      </c>
      <c r="S46" s="152"/>
      <c r="T46" s="153" t="str">
        <f t="shared" si="7"/>
        <v/>
      </c>
      <c r="U46" s="143" t="str">
        <f t="shared" si="8"/>
        <v/>
      </c>
      <c r="V46" s="144" t="str">
        <f t="shared" si="9"/>
        <v/>
      </c>
      <c r="W46" s="155"/>
      <c r="X46" s="138"/>
      <c r="Y46" s="155"/>
      <c r="Z46" s="145"/>
    </row>
    <row r="47" spans="1:26" ht="18.75">
      <c r="A47" s="129">
        <v>43</v>
      </c>
      <c r="B47" s="146"/>
      <c r="C47" s="146"/>
      <c r="D47" s="147"/>
      <c r="E47" s="148"/>
      <c r="F47" s="148"/>
      <c r="G47" s="149" t="str">
        <f t="shared" si="10"/>
        <v/>
      </c>
      <c r="H47" s="150" t="str">
        <f t="shared" si="0"/>
        <v/>
      </c>
      <c r="I47" s="151" t="str">
        <f t="shared" si="1"/>
        <v/>
      </c>
      <c r="J47" s="151" t="str">
        <f t="shared" si="2"/>
        <v/>
      </c>
      <c r="K47" s="152"/>
      <c r="L47" s="133" t="str">
        <f t="shared" si="3"/>
        <v/>
      </c>
      <c r="M47" s="152"/>
      <c r="N47" s="153" t="str">
        <f t="shared" si="4"/>
        <v/>
      </c>
      <c r="O47" s="152"/>
      <c r="P47" s="153" t="str">
        <f t="shared" si="5"/>
        <v/>
      </c>
      <c r="Q47" s="152"/>
      <c r="R47" s="153" t="str">
        <f t="shared" si="6"/>
        <v/>
      </c>
      <c r="S47" s="152"/>
      <c r="T47" s="153" t="str">
        <f t="shared" si="7"/>
        <v/>
      </c>
      <c r="U47" s="143" t="str">
        <f t="shared" si="8"/>
        <v/>
      </c>
      <c r="V47" s="144" t="str">
        <f t="shared" si="9"/>
        <v/>
      </c>
      <c r="W47" s="155"/>
      <c r="X47" s="138"/>
      <c r="Y47" s="155"/>
      <c r="Z47" s="145"/>
    </row>
    <row r="48" spans="1:26" ht="18.75">
      <c r="A48" s="141">
        <v>44</v>
      </c>
      <c r="B48" s="146"/>
      <c r="C48" s="146"/>
      <c r="D48" s="147"/>
      <c r="E48" s="148"/>
      <c r="F48" s="148"/>
      <c r="G48" s="149" t="str">
        <f t="shared" si="10"/>
        <v/>
      </c>
      <c r="H48" s="150" t="str">
        <f t="shared" si="0"/>
        <v/>
      </c>
      <c r="I48" s="151" t="str">
        <f t="shared" si="1"/>
        <v/>
      </c>
      <c r="J48" s="151" t="str">
        <f t="shared" si="2"/>
        <v/>
      </c>
      <c r="K48" s="152"/>
      <c r="L48" s="133" t="str">
        <f t="shared" si="3"/>
        <v/>
      </c>
      <c r="M48" s="152"/>
      <c r="N48" s="153" t="str">
        <f t="shared" si="4"/>
        <v/>
      </c>
      <c r="O48" s="152"/>
      <c r="P48" s="153" t="str">
        <f t="shared" si="5"/>
        <v/>
      </c>
      <c r="Q48" s="152"/>
      <c r="R48" s="153" t="str">
        <f t="shared" si="6"/>
        <v/>
      </c>
      <c r="S48" s="152"/>
      <c r="T48" s="153" t="str">
        <f t="shared" si="7"/>
        <v/>
      </c>
      <c r="U48" s="143" t="str">
        <f t="shared" si="8"/>
        <v/>
      </c>
      <c r="V48" s="144" t="str">
        <f t="shared" si="9"/>
        <v/>
      </c>
      <c r="W48" s="155"/>
      <c r="X48" s="138"/>
      <c r="Y48" s="155"/>
      <c r="Z48" s="145"/>
    </row>
    <row r="49" spans="1:26" ht="18.75">
      <c r="A49" s="129">
        <v>45</v>
      </c>
      <c r="B49" s="146"/>
      <c r="C49" s="146"/>
      <c r="D49" s="147"/>
      <c r="E49" s="148"/>
      <c r="F49" s="148"/>
      <c r="G49" s="149" t="str">
        <f t="shared" si="10"/>
        <v/>
      </c>
      <c r="H49" s="150" t="str">
        <f t="shared" si="0"/>
        <v/>
      </c>
      <c r="I49" s="151" t="str">
        <f t="shared" si="1"/>
        <v/>
      </c>
      <c r="J49" s="151" t="str">
        <f t="shared" si="2"/>
        <v/>
      </c>
      <c r="K49" s="152"/>
      <c r="L49" s="133" t="str">
        <f t="shared" si="3"/>
        <v/>
      </c>
      <c r="M49" s="152"/>
      <c r="N49" s="153" t="str">
        <f t="shared" si="4"/>
        <v/>
      </c>
      <c r="O49" s="152"/>
      <c r="P49" s="153" t="str">
        <f t="shared" si="5"/>
        <v/>
      </c>
      <c r="Q49" s="152"/>
      <c r="R49" s="153" t="str">
        <f t="shared" si="6"/>
        <v/>
      </c>
      <c r="S49" s="152"/>
      <c r="T49" s="153" t="str">
        <f t="shared" si="7"/>
        <v/>
      </c>
      <c r="U49" s="143" t="str">
        <f t="shared" si="8"/>
        <v/>
      </c>
      <c r="V49" s="144" t="str">
        <f t="shared" si="9"/>
        <v/>
      </c>
      <c r="W49" s="155"/>
      <c r="X49" s="138"/>
      <c r="Y49" s="155"/>
      <c r="Z49" s="145"/>
    </row>
    <row r="50" spans="1:26" ht="18.75">
      <c r="A50" s="141">
        <v>46</v>
      </c>
      <c r="B50" s="146"/>
      <c r="C50" s="146"/>
      <c r="D50" s="147"/>
      <c r="E50" s="148"/>
      <c r="F50" s="148"/>
      <c r="G50" s="149" t="str">
        <f t="shared" si="10"/>
        <v/>
      </c>
      <c r="H50" s="150" t="str">
        <f t="shared" si="0"/>
        <v/>
      </c>
      <c r="I50" s="151" t="str">
        <f t="shared" si="1"/>
        <v/>
      </c>
      <c r="J50" s="151" t="str">
        <f t="shared" si="2"/>
        <v/>
      </c>
      <c r="K50" s="152"/>
      <c r="L50" s="133" t="str">
        <f t="shared" si="3"/>
        <v/>
      </c>
      <c r="M50" s="152"/>
      <c r="N50" s="153" t="str">
        <f t="shared" si="4"/>
        <v/>
      </c>
      <c r="O50" s="152"/>
      <c r="P50" s="153" t="str">
        <f t="shared" si="5"/>
        <v/>
      </c>
      <c r="Q50" s="152"/>
      <c r="R50" s="153" t="str">
        <f t="shared" si="6"/>
        <v/>
      </c>
      <c r="S50" s="152"/>
      <c r="T50" s="153" t="str">
        <f t="shared" si="7"/>
        <v/>
      </c>
      <c r="U50" s="143" t="str">
        <f t="shared" si="8"/>
        <v/>
      </c>
      <c r="V50" s="144" t="str">
        <f t="shared" si="9"/>
        <v/>
      </c>
      <c r="W50" s="155"/>
      <c r="X50" s="138"/>
      <c r="Y50" s="155"/>
      <c r="Z50" s="145"/>
    </row>
    <row r="51" spans="1:26" ht="18.75">
      <c r="A51" s="129">
        <v>47</v>
      </c>
      <c r="B51" s="146"/>
      <c r="C51" s="146"/>
      <c r="D51" s="147"/>
      <c r="E51" s="148"/>
      <c r="F51" s="148"/>
      <c r="G51" s="149" t="str">
        <f t="shared" si="10"/>
        <v/>
      </c>
      <c r="H51" s="150" t="str">
        <f t="shared" si="0"/>
        <v/>
      </c>
      <c r="I51" s="151" t="str">
        <f t="shared" si="1"/>
        <v/>
      </c>
      <c r="J51" s="151" t="str">
        <f t="shared" si="2"/>
        <v/>
      </c>
      <c r="K51" s="152"/>
      <c r="L51" s="133" t="str">
        <f t="shared" si="3"/>
        <v/>
      </c>
      <c r="M51" s="152"/>
      <c r="N51" s="153" t="str">
        <f t="shared" si="4"/>
        <v/>
      </c>
      <c r="O51" s="152"/>
      <c r="P51" s="153" t="str">
        <f t="shared" si="5"/>
        <v/>
      </c>
      <c r="Q51" s="152"/>
      <c r="R51" s="153" t="str">
        <f t="shared" si="6"/>
        <v/>
      </c>
      <c r="S51" s="152"/>
      <c r="T51" s="153" t="str">
        <f t="shared" si="7"/>
        <v/>
      </c>
      <c r="U51" s="143" t="str">
        <f t="shared" si="8"/>
        <v/>
      </c>
      <c r="V51" s="144" t="str">
        <f t="shared" si="9"/>
        <v/>
      </c>
      <c r="W51" s="155"/>
      <c r="X51" s="138"/>
      <c r="Y51" s="155"/>
      <c r="Z51" s="145"/>
    </row>
    <row r="52" spans="1:26" ht="18.75">
      <c r="A52" s="141">
        <v>48</v>
      </c>
      <c r="B52" s="146"/>
      <c r="C52" s="146"/>
      <c r="D52" s="147"/>
      <c r="E52" s="148"/>
      <c r="F52" s="148"/>
      <c r="G52" s="149" t="str">
        <f t="shared" si="10"/>
        <v/>
      </c>
      <c r="H52" s="150" t="str">
        <f t="shared" si="0"/>
        <v/>
      </c>
      <c r="I52" s="151" t="str">
        <f t="shared" si="1"/>
        <v/>
      </c>
      <c r="J52" s="151" t="str">
        <f t="shared" si="2"/>
        <v/>
      </c>
      <c r="K52" s="152"/>
      <c r="L52" s="133" t="str">
        <f t="shared" si="3"/>
        <v/>
      </c>
      <c r="M52" s="152"/>
      <c r="N52" s="153" t="str">
        <f t="shared" si="4"/>
        <v/>
      </c>
      <c r="O52" s="152"/>
      <c r="P52" s="153" t="str">
        <f t="shared" si="5"/>
        <v/>
      </c>
      <c r="Q52" s="152"/>
      <c r="R52" s="153" t="str">
        <f t="shared" si="6"/>
        <v/>
      </c>
      <c r="S52" s="152"/>
      <c r="T52" s="153" t="str">
        <f t="shared" si="7"/>
        <v/>
      </c>
      <c r="U52" s="143" t="str">
        <f t="shared" si="8"/>
        <v/>
      </c>
      <c r="V52" s="144" t="str">
        <f t="shared" si="9"/>
        <v/>
      </c>
      <c r="W52" s="155"/>
      <c r="X52" s="138"/>
      <c r="Y52" s="155"/>
      <c r="Z52" s="145"/>
    </row>
    <row r="53" spans="1:26" ht="18.75">
      <c r="A53" s="129">
        <v>49</v>
      </c>
      <c r="B53" s="146"/>
      <c r="C53" s="146"/>
      <c r="D53" s="147"/>
      <c r="E53" s="148"/>
      <c r="F53" s="148"/>
      <c r="G53" s="149" t="str">
        <f t="shared" si="10"/>
        <v/>
      </c>
      <c r="H53" s="150" t="str">
        <f t="shared" si="0"/>
        <v/>
      </c>
      <c r="I53" s="151" t="str">
        <f t="shared" si="1"/>
        <v/>
      </c>
      <c r="J53" s="151" t="str">
        <f t="shared" si="2"/>
        <v/>
      </c>
      <c r="K53" s="152"/>
      <c r="L53" s="133" t="str">
        <f t="shared" si="3"/>
        <v/>
      </c>
      <c r="M53" s="152"/>
      <c r="N53" s="153" t="str">
        <f t="shared" si="4"/>
        <v/>
      </c>
      <c r="O53" s="152"/>
      <c r="P53" s="153" t="str">
        <f t="shared" si="5"/>
        <v/>
      </c>
      <c r="Q53" s="152"/>
      <c r="R53" s="153" t="str">
        <f t="shared" si="6"/>
        <v/>
      </c>
      <c r="S53" s="152"/>
      <c r="T53" s="153" t="str">
        <f t="shared" si="7"/>
        <v/>
      </c>
      <c r="U53" s="143" t="str">
        <f t="shared" si="8"/>
        <v/>
      </c>
      <c r="V53" s="144" t="str">
        <f t="shared" si="9"/>
        <v/>
      </c>
      <c r="W53" s="155"/>
      <c r="X53" s="138"/>
      <c r="Y53" s="155"/>
      <c r="Z53" s="145"/>
    </row>
    <row r="54" spans="1:26" ht="18.75">
      <c r="A54" s="141">
        <v>50</v>
      </c>
      <c r="B54" s="146"/>
      <c r="C54" s="146"/>
      <c r="D54" s="147"/>
      <c r="E54" s="148"/>
      <c r="F54" s="148"/>
      <c r="G54" s="149" t="str">
        <f t="shared" si="10"/>
        <v/>
      </c>
      <c r="H54" s="150" t="str">
        <f t="shared" si="0"/>
        <v/>
      </c>
      <c r="I54" s="151" t="str">
        <f t="shared" si="1"/>
        <v/>
      </c>
      <c r="J54" s="151" t="str">
        <f t="shared" si="2"/>
        <v/>
      </c>
      <c r="K54" s="152"/>
      <c r="L54" s="133" t="str">
        <f t="shared" si="3"/>
        <v/>
      </c>
      <c r="M54" s="152"/>
      <c r="N54" s="153" t="str">
        <f t="shared" si="4"/>
        <v/>
      </c>
      <c r="O54" s="152"/>
      <c r="P54" s="153" t="str">
        <f t="shared" si="5"/>
        <v/>
      </c>
      <c r="Q54" s="152"/>
      <c r="R54" s="153" t="str">
        <f t="shared" si="6"/>
        <v/>
      </c>
      <c r="S54" s="152"/>
      <c r="T54" s="153" t="str">
        <f t="shared" si="7"/>
        <v/>
      </c>
      <c r="U54" s="143" t="str">
        <f t="shared" si="8"/>
        <v/>
      </c>
      <c r="V54" s="144" t="str">
        <f t="shared" si="9"/>
        <v/>
      </c>
      <c r="W54" s="155"/>
      <c r="X54" s="138"/>
      <c r="Y54" s="155"/>
      <c r="Z54" s="145"/>
    </row>
    <row r="55" spans="1:26" ht="18.75">
      <c r="A55" s="129">
        <v>51</v>
      </c>
      <c r="B55" s="146"/>
      <c r="C55" s="146"/>
      <c r="D55" s="147"/>
      <c r="E55" s="148"/>
      <c r="F55" s="148"/>
      <c r="G55" s="149" t="str">
        <f t="shared" si="10"/>
        <v/>
      </c>
      <c r="H55" s="150" t="str">
        <f t="shared" si="0"/>
        <v/>
      </c>
      <c r="I55" s="151" t="str">
        <f t="shared" si="1"/>
        <v/>
      </c>
      <c r="J55" s="151" t="str">
        <f t="shared" si="2"/>
        <v/>
      </c>
      <c r="K55" s="152"/>
      <c r="L55" s="133" t="str">
        <f t="shared" si="3"/>
        <v/>
      </c>
      <c r="M55" s="152"/>
      <c r="N55" s="153" t="str">
        <f t="shared" si="4"/>
        <v/>
      </c>
      <c r="O55" s="152"/>
      <c r="P55" s="153" t="str">
        <f t="shared" si="5"/>
        <v/>
      </c>
      <c r="Q55" s="152"/>
      <c r="R55" s="153" t="str">
        <f t="shared" si="6"/>
        <v/>
      </c>
      <c r="S55" s="152"/>
      <c r="T55" s="153" t="str">
        <f t="shared" si="7"/>
        <v/>
      </c>
      <c r="U55" s="143" t="str">
        <f t="shared" si="8"/>
        <v/>
      </c>
      <c r="V55" s="144" t="str">
        <f t="shared" si="9"/>
        <v/>
      </c>
      <c r="W55" s="155"/>
      <c r="X55" s="138"/>
      <c r="Y55" s="155"/>
      <c r="Z55" s="145"/>
    </row>
    <row r="56" spans="1:26" ht="18.75">
      <c r="A56" s="141">
        <v>52</v>
      </c>
      <c r="B56" s="146"/>
      <c r="C56" s="146"/>
      <c r="D56" s="147"/>
      <c r="E56" s="148"/>
      <c r="F56" s="148"/>
      <c r="G56" s="149" t="str">
        <f t="shared" si="10"/>
        <v/>
      </c>
      <c r="H56" s="150" t="str">
        <f t="shared" si="0"/>
        <v/>
      </c>
      <c r="I56" s="151" t="str">
        <f t="shared" si="1"/>
        <v/>
      </c>
      <c r="J56" s="151" t="str">
        <f t="shared" si="2"/>
        <v/>
      </c>
      <c r="K56" s="152"/>
      <c r="L56" s="133" t="str">
        <f t="shared" si="3"/>
        <v/>
      </c>
      <c r="M56" s="152"/>
      <c r="N56" s="153" t="str">
        <f t="shared" si="4"/>
        <v/>
      </c>
      <c r="O56" s="152"/>
      <c r="P56" s="153" t="str">
        <f t="shared" si="5"/>
        <v/>
      </c>
      <c r="Q56" s="152"/>
      <c r="R56" s="153" t="str">
        <f t="shared" si="6"/>
        <v/>
      </c>
      <c r="S56" s="152"/>
      <c r="T56" s="153" t="str">
        <f t="shared" si="7"/>
        <v/>
      </c>
      <c r="U56" s="143" t="str">
        <f t="shared" si="8"/>
        <v/>
      </c>
      <c r="V56" s="144" t="str">
        <f t="shared" si="9"/>
        <v/>
      </c>
      <c r="W56" s="155"/>
      <c r="X56" s="138"/>
      <c r="Y56" s="155"/>
      <c r="Z56" s="145"/>
    </row>
    <row r="57" spans="1:26" ht="18.75">
      <c r="A57" s="129">
        <v>53</v>
      </c>
      <c r="B57" s="146"/>
      <c r="C57" s="146"/>
      <c r="D57" s="147"/>
      <c r="E57" s="148"/>
      <c r="F57" s="148"/>
      <c r="G57" s="149" t="str">
        <f t="shared" si="10"/>
        <v/>
      </c>
      <c r="H57" s="150" t="str">
        <f t="shared" si="0"/>
        <v/>
      </c>
      <c r="I57" s="151" t="str">
        <f t="shared" si="1"/>
        <v/>
      </c>
      <c r="J57" s="151" t="str">
        <f t="shared" si="2"/>
        <v/>
      </c>
      <c r="K57" s="152"/>
      <c r="L57" s="133" t="str">
        <f t="shared" si="3"/>
        <v/>
      </c>
      <c r="M57" s="152"/>
      <c r="N57" s="153" t="str">
        <f t="shared" si="4"/>
        <v/>
      </c>
      <c r="O57" s="152"/>
      <c r="P57" s="153" t="str">
        <f t="shared" si="5"/>
        <v/>
      </c>
      <c r="Q57" s="152"/>
      <c r="R57" s="153" t="str">
        <f t="shared" si="6"/>
        <v/>
      </c>
      <c r="S57" s="152"/>
      <c r="T57" s="153" t="str">
        <f t="shared" si="7"/>
        <v/>
      </c>
      <c r="U57" s="143" t="str">
        <f t="shared" si="8"/>
        <v/>
      </c>
      <c r="V57" s="144" t="str">
        <f t="shared" si="9"/>
        <v/>
      </c>
      <c r="W57" s="155"/>
      <c r="X57" s="138"/>
      <c r="Y57" s="155"/>
      <c r="Z57" s="145"/>
    </row>
    <row r="58" spans="1:26" ht="18.75">
      <c r="A58" s="141">
        <v>54</v>
      </c>
      <c r="B58" s="146"/>
      <c r="C58" s="146"/>
      <c r="D58" s="147"/>
      <c r="E58" s="148"/>
      <c r="F58" s="148"/>
      <c r="G58" s="149" t="str">
        <f t="shared" si="10"/>
        <v/>
      </c>
      <c r="H58" s="150" t="str">
        <f t="shared" si="0"/>
        <v/>
      </c>
      <c r="I58" s="151" t="str">
        <f t="shared" si="1"/>
        <v/>
      </c>
      <c r="J58" s="151" t="str">
        <f t="shared" si="2"/>
        <v/>
      </c>
      <c r="K58" s="152"/>
      <c r="L58" s="133" t="str">
        <f t="shared" si="3"/>
        <v/>
      </c>
      <c r="M58" s="152"/>
      <c r="N58" s="153" t="str">
        <f t="shared" si="4"/>
        <v/>
      </c>
      <c r="O58" s="152"/>
      <c r="P58" s="153" t="str">
        <f t="shared" si="5"/>
        <v/>
      </c>
      <c r="Q58" s="152"/>
      <c r="R58" s="153" t="str">
        <f t="shared" si="6"/>
        <v/>
      </c>
      <c r="S58" s="152"/>
      <c r="T58" s="153" t="str">
        <f t="shared" si="7"/>
        <v/>
      </c>
      <c r="U58" s="143" t="str">
        <f t="shared" si="8"/>
        <v/>
      </c>
      <c r="V58" s="144" t="str">
        <f t="shared" si="9"/>
        <v/>
      </c>
      <c r="W58" s="155"/>
      <c r="X58" s="138"/>
      <c r="Y58" s="155"/>
      <c r="Z58" s="145"/>
    </row>
    <row r="59" spans="1:26" ht="18.75">
      <c r="A59" s="129">
        <v>55</v>
      </c>
      <c r="B59" s="146"/>
      <c r="C59" s="146"/>
      <c r="D59" s="147"/>
      <c r="E59" s="148"/>
      <c r="F59" s="148"/>
      <c r="G59" s="149" t="str">
        <f t="shared" si="10"/>
        <v/>
      </c>
      <c r="H59" s="150" t="str">
        <f t="shared" si="0"/>
        <v/>
      </c>
      <c r="I59" s="151" t="str">
        <f t="shared" si="1"/>
        <v/>
      </c>
      <c r="J59" s="151" t="str">
        <f t="shared" si="2"/>
        <v/>
      </c>
      <c r="K59" s="152"/>
      <c r="L59" s="133" t="str">
        <f t="shared" si="3"/>
        <v/>
      </c>
      <c r="M59" s="152"/>
      <c r="N59" s="153" t="str">
        <f t="shared" si="4"/>
        <v/>
      </c>
      <c r="O59" s="152"/>
      <c r="P59" s="153" t="str">
        <f t="shared" si="5"/>
        <v/>
      </c>
      <c r="Q59" s="152"/>
      <c r="R59" s="153" t="str">
        <f t="shared" si="6"/>
        <v/>
      </c>
      <c r="S59" s="152"/>
      <c r="T59" s="153" t="str">
        <f t="shared" si="7"/>
        <v/>
      </c>
      <c r="U59" s="143" t="str">
        <f t="shared" si="8"/>
        <v/>
      </c>
      <c r="V59" s="144" t="str">
        <f t="shared" si="9"/>
        <v/>
      </c>
      <c r="W59" s="155"/>
      <c r="X59" s="138"/>
      <c r="Y59" s="155"/>
      <c r="Z59" s="145"/>
    </row>
    <row r="60" spans="1:26" ht="18.75">
      <c r="A60" s="141">
        <v>56</v>
      </c>
      <c r="B60" s="146"/>
      <c r="C60" s="146"/>
      <c r="D60" s="147"/>
      <c r="E60" s="148"/>
      <c r="F60" s="148"/>
      <c r="G60" s="149" t="str">
        <f t="shared" si="10"/>
        <v/>
      </c>
      <c r="H60" s="150" t="str">
        <f t="shared" si="0"/>
        <v/>
      </c>
      <c r="I60" s="151" t="str">
        <f t="shared" si="1"/>
        <v/>
      </c>
      <c r="J60" s="151" t="str">
        <f t="shared" si="2"/>
        <v/>
      </c>
      <c r="K60" s="152"/>
      <c r="L60" s="133" t="str">
        <f t="shared" si="3"/>
        <v/>
      </c>
      <c r="M60" s="152"/>
      <c r="N60" s="153" t="str">
        <f t="shared" si="4"/>
        <v/>
      </c>
      <c r="O60" s="152"/>
      <c r="P60" s="153" t="str">
        <f t="shared" si="5"/>
        <v/>
      </c>
      <c r="Q60" s="152"/>
      <c r="R60" s="153" t="str">
        <f t="shared" si="6"/>
        <v/>
      </c>
      <c r="S60" s="152"/>
      <c r="T60" s="153" t="str">
        <f t="shared" si="7"/>
        <v/>
      </c>
      <c r="U60" s="143" t="str">
        <f t="shared" si="8"/>
        <v/>
      </c>
      <c r="V60" s="144" t="str">
        <f t="shared" si="9"/>
        <v/>
      </c>
      <c r="W60" s="155"/>
      <c r="X60" s="138"/>
      <c r="Y60" s="155"/>
      <c r="Z60" s="145"/>
    </row>
    <row r="61" spans="1:26" ht="18.75">
      <c r="A61" s="141">
        <v>57</v>
      </c>
      <c r="B61" s="146"/>
      <c r="C61" s="146"/>
      <c r="D61" s="147"/>
      <c r="E61" s="148"/>
      <c r="F61" s="148"/>
      <c r="G61" s="149" t="str">
        <f t="shared" si="10"/>
        <v/>
      </c>
      <c r="H61" s="150" t="str">
        <f t="shared" si="0"/>
        <v/>
      </c>
      <c r="I61" s="151" t="str">
        <f t="shared" si="1"/>
        <v/>
      </c>
      <c r="J61" s="151" t="str">
        <f t="shared" si="2"/>
        <v/>
      </c>
      <c r="K61" s="152"/>
      <c r="L61" s="133" t="str">
        <f t="shared" si="3"/>
        <v/>
      </c>
      <c r="M61" s="152"/>
      <c r="N61" s="153" t="str">
        <f t="shared" si="4"/>
        <v/>
      </c>
      <c r="O61" s="152"/>
      <c r="P61" s="153" t="str">
        <f t="shared" si="5"/>
        <v/>
      </c>
      <c r="Q61" s="152"/>
      <c r="R61" s="153" t="str">
        <f t="shared" si="6"/>
        <v/>
      </c>
      <c r="S61" s="152"/>
      <c r="T61" s="153" t="str">
        <f t="shared" si="7"/>
        <v/>
      </c>
      <c r="U61" s="143" t="str">
        <f t="shared" si="8"/>
        <v/>
      </c>
      <c r="V61" s="144" t="str">
        <f t="shared" si="9"/>
        <v/>
      </c>
      <c r="W61" s="155"/>
      <c r="X61" s="138"/>
      <c r="Y61" s="155"/>
      <c r="Z61" s="145"/>
    </row>
    <row r="62" spans="1:26" ht="18.75">
      <c r="A62" s="129">
        <v>58</v>
      </c>
      <c r="B62" s="146"/>
      <c r="C62" s="146"/>
      <c r="D62" s="147"/>
      <c r="E62" s="148"/>
      <c r="F62" s="148"/>
      <c r="G62" s="149" t="str">
        <f t="shared" si="10"/>
        <v/>
      </c>
      <c r="H62" s="150" t="str">
        <f t="shared" si="0"/>
        <v/>
      </c>
      <c r="I62" s="151" t="str">
        <f t="shared" si="1"/>
        <v/>
      </c>
      <c r="J62" s="151" t="str">
        <f t="shared" si="2"/>
        <v/>
      </c>
      <c r="K62" s="152"/>
      <c r="L62" s="133" t="str">
        <f t="shared" si="3"/>
        <v/>
      </c>
      <c r="M62" s="152"/>
      <c r="N62" s="153" t="str">
        <f t="shared" si="4"/>
        <v/>
      </c>
      <c r="O62" s="152"/>
      <c r="P62" s="153" t="str">
        <f t="shared" si="5"/>
        <v/>
      </c>
      <c r="Q62" s="152"/>
      <c r="R62" s="153" t="str">
        <f t="shared" si="6"/>
        <v/>
      </c>
      <c r="S62" s="152"/>
      <c r="T62" s="153" t="str">
        <f t="shared" si="7"/>
        <v/>
      </c>
      <c r="U62" s="143" t="str">
        <f t="shared" si="8"/>
        <v/>
      </c>
      <c r="V62" s="144" t="str">
        <f t="shared" si="9"/>
        <v/>
      </c>
      <c r="W62" s="155"/>
      <c r="X62" s="138"/>
      <c r="Y62" s="155"/>
      <c r="Z62" s="145"/>
    </row>
    <row r="63" spans="1:26" ht="18.75">
      <c r="A63" s="141">
        <v>59</v>
      </c>
      <c r="B63" s="146"/>
      <c r="C63" s="146"/>
      <c r="D63" s="147"/>
      <c r="E63" s="148"/>
      <c r="F63" s="148"/>
      <c r="G63" s="149" t="str">
        <f t="shared" si="10"/>
        <v/>
      </c>
      <c r="H63" s="150" t="str">
        <f t="shared" si="0"/>
        <v/>
      </c>
      <c r="I63" s="151" t="str">
        <f t="shared" si="1"/>
        <v/>
      </c>
      <c r="J63" s="151" t="str">
        <f t="shared" si="2"/>
        <v/>
      </c>
      <c r="K63" s="152"/>
      <c r="L63" s="133" t="str">
        <f t="shared" si="3"/>
        <v/>
      </c>
      <c r="M63" s="152"/>
      <c r="N63" s="153" t="str">
        <f t="shared" si="4"/>
        <v/>
      </c>
      <c r="O63" s="152"/>
      <c r="P63" s="153" t="str">
        <f t="shared" si="5"/>
        <v/>
      </c>
      <c r="Q63" s="152"/>
      <c r="R63" s="153" t="str">
        <f t="shared" si="6"/>
        <v/>
      </c>
      <c r="S63" s="152"/>
      <c r="T63" s="153" t="str">
        <f t="shared" si="7"/>
        <v/>
      </c>
      <c r="U63" s="143" t="str">
        <f t="shared" si="8"/>
        <v/>
      </c>
      <c r="V63" s="144" t="str">
        <f t="shared" si="9"/>
        <v/>
      </c>
      <c r="W63" s="155"/>
      <c r="X63" s="138"/>
      <c r="Y63" s="155"/>
      <c r="Z63" s="145"/>
    </row>
    <row r="64" spans="1:26" ht="18.75">
      <c r="A64" s="141">
        <v>60</v>
      </c>
      <c r="B64" s="146"/>
      <c r="C64" s="146"/>
      <c r="D64" s="147"/>
      <c r="E64" s="148"/>
      <c r="F64" s="148"/>
      <c r="G64" s="149" t="str">
        <f t="shared" si="10"/>
        <v/>
      </c>
      <c r="H64" s="150" t="str">
        <f t="shared" si="0"/>
        <v/>
      </c>
      <c r="I64" s="151" t="str">
        <f t="shared" si="1"/>
        <v/>
      </c>
      <c r="J64" s="151" t="str">
        <f t="shared" si="2"/>
        <v/>
      </c>
      <c r="K64" s="152"/>
      <c r="L64" s="133" t="str">
        <f t="shared" si="3"/>
        <v/>
      </c>
      <c r="M64" s="152"/>
      <c r="N64" s="153" t="str">
        <f t="shared" si="4"/>
        <v/>
      </c>
      <c r="O64" s="152"/>
      <c r="P64" s="153" t="str">
        <f t="shared" si="5"/>
        <v/>
      </c>
      <c r="Q64" s="152"/>
      <c r="R64" s="153" t="str">
        <f t="shared" si="6"/>
        <v/>
      </c>
      <c r="S64" s="152"/>
      <c r="T64" s="153" t="str">
        <f t="shared" si="7"/>
        <v/>
      </c>
      <c r="U64" s="143" t="str">
        <f t="shared" si="8"/>
        <v/>
      </c>
      <c r="V64" s="144" t="str">
        <f t="shared" si="9"/>
        <v/>
      </c>
      <c r="W64" s="155"/>
      <c r="X64" s="138"/>
      <c r="Y64" s="155"/>
      <c r="Z64" s="145"/>
    </row>
    <row r="65" spans="1:26" ht="18.75">
      <c r="A65" s="129">
        <v>61</v>
      </c>
      <c r="B65" s="146"/>
      <c r="C65" s="146"/>
      <c r="D65" s="147"/>
      <c r="E65" s="148"/>
      <c r="F65" s="148"/>
      <c r="G65" s="149" t="str">
        <f t="shared" si="10"/>
        <v/>
      </c>
      <c r="H65" s="150" t="str">
        <f t="shared" si="0"/>
        <v/>
      </c>
      <c r="I65" s="151" t="str">
        <f t="shared" si="1"/>
        <v/>
      </c>
      <c r="J65" s="151" t="str">
        <f t="shared" si="2"/>
        <v/>
      </c>
      <c r="K65" s="152"/>
      <c r="L65" s="133" t="str">
        <f t="shared" si="3"/>
        <v/>
      </c>
      <c r="M65" s="152"/>
      <c r="N65" s="153" t="str">
        <f t="shared" si="4"/>
        <v/>
      </c>
      <c r="O65" s="152"/>
      <c r="P65" s="153" t="str">
        <f t="shared" si="5"/>
        <v/>
      </c>
      <c r="Q65" s="152"/>
      <c r="R65" s="153" t="str">
        <f t="shared" si="6"/>
        <v/>
      </c>
      <c r="S65" s="152"/>
      <c r="T65" s="153" t="str">
        <f t="shared" si="7"/>
        <v/>
      </c>
      <c r="U65" s="143" t="str">
        <f t="shared" si="8"/>
        <v/>
      </c>
      <c r="V65" s="144" t="str">
        <f t="shared" si="9"/>
        <v/>
      </c>
      <c r="W65" s="155"/>
      <c r="X65" s="138"/>
      <c r="Y65" s="155"/>
      <c r="Z65" s="145"/>
    </row>
    <row r="66" spans="1:26" ht="18.75">
      <c r="A66" s="141">
        <v>62</v>
      </c>
      <c r="B66" s="146"/>
      <c r="C66" s="146"/>
      <c r="D66" s="147"/>
      <c r="E66" s="148"/>
      <c r="F66" s="148"/>
      <c r="G66" s="149" t="str">
        <f t="shared" si="10"/>
        <v/>
      </c>
      <c r="H66" s="150" t="str">
        <f t="shared" si="0"/>
        <v/>
      </c>
      <c r="I66" s="151" t="str">
        <f t="shared" si="1"/>
        <v/>
      </c>
      <c r="J66" s="151" t="str">
        <f t="shared" si="2"/>
        <v/>
      </c>
      <c r="K66" s="152"/>
      <c r="L66" s="133" t="str">
        <f t="shared" si="3"/>
        <v/>
      </c>
      <c r="M66" s="152"/>
      <c r="N66" s="153" t="str">
        <f t="shared" si="4"/>
        <v/>
      </c>
      <c r="O66" s="152"/>
      <c r="P66" s="153" t="str">
        <f t="shared" si="5"/>
        <v/>
      </c>
      <c r="Q66" s="152"/>
      <c r="R66" s="153" t="str">
        <f t="shared" si="6"/>
        <v/>
      </c>
      <c r="S66" s="152"/>
      <c r="T66" s="153" t="str">
        <f t="shared" si="7"/>
        <v/>
      </c>
      <c r="U66" s="143" t="str">
        <f t="shared" si="8"/>
        <v/>
      </c>
      <c r="V66" s="144" t="str">
        <f t="shared" si="9"/>
        <v/>
      </c>
      <c r="W66" s="155"/>
      <c r="X66" s="138"/>
      <c r="Y66" s="155"/>
      <c r="Z66" s="145"/>
    </row>
    <row r="67" spans="1:26" ht="18.75">
      <c r="A67" s="141">
        <v>63</v>
      </c>
      <c r="B67" s="146"/>
      <c r="C67" s="146"/>
      <c r="D67" s="147"/>
      <c r="E67" s="148"/>
      <c r="F67" s="148"/>
      <c r="G67" s="149" t="str">
        <f t="shared" si="10"/>
        <v/>
      </c>
      <c r="H67" s="150" t="str">
        <f t="shared" si="0"/>
        <v/>
      </c>
      <c r="I67" s="151" t="str">
        <f t="shared" si="1"/>
        <v/>
      </c>
      <c r="J67" s="151" t="str">
        <f t="shared" si="2"/>
        <v/>
      </c>
      <c r="K67" s="152"/>
      <c r="L67" s="133" t="str">
        <f t="shared" si="3"/>
        <v/>
      </c>
      <c r="M67" s="152"/>
      <c r="N67" s="153" t="str">
        <f t="shared" si="4"/>
        <v/>
      </c>
      <c r="O67" s="152"/>
      <c r="P67" s="153" t="str">
        <f t="shared" si="5"/>
        <v/>
      </c>
      <c r="Q67" s="152"/>
      <c r="R67" s="153" t="str">
        <f t="shared" si="6"/>
        <v/>
      </c>
      <c r="S67" s="152"/>
      <c r="T67" s="153" t="str">
        <f t="shared" si="7"/>
        <v/>
      </c>
      <c r="U67" s="143" t="str">
        <f t="shared" si="8"/>
        <v/>
      </c>
      <c r="V67" s="144" t="str">
        <f t="shared" si="9"/>
        <v/>
      </c>
      <c r="W67" s="155"/>
      <c r="X67" s="138"/>
      <c r="Y67" s="155"/>
      <c r="Z67" s="145"/>
    </row>
    <row r="68" spans="1:26" ht="18.75">
      <c r="A68" s="129">
        <v>64</v>
      </c>
      <c r="B68" s="146"/>
      <c r="C68" s="146"/>
      <c r="D68" s="147"/>
      <c r="E68" s="148"/>
      <c r="F68" s="148"/>
      <c r="G68" s="149" t="str">
        <f t="shared" si="10"/>
        <v/>
      </c>
      <c r="H68" s="150" t="str">
        <f t="shared" si="0"/>
        <v/>
      </c>
      <c r="I68" s="151" t="str">
        <f t="shared" si="1"/>
        <v/>
      </c>
      <c r="J68" s="151" t="str">
        <f t="shared" si="2"/>
        <v/>
      </c>
      <c r="K68" s="152"/>
      <c r="L68" s="133" t="str">
        <f t="shared" si="3"/>
        <v/>
      </c>
      <c r="M68" s="152"/>
      <c r="N68" s="153" t="str">
        <f t="shared" si="4"/>
        <v/>
      </c>
      <c r="O68" s="152"/>
      <c r="P68" s="153" t="str">
        <f t="shared" si="5"/>
        <v/>
      </c>
      <c r="Q68" s="152"/>
      <c r="R68" s="153" t="str">
        <f t="shared" si="6"/>
        <v/>
      </c>
      <c r="S68" s="152"/>
      <c r="T68" s="153" t="str">
        <f t="shared" si="7"/>
        <v/>
      </c>
      <c r="U68" s="143" t="str">
        <f t="shared" si="8"/>
        <v/>
      </c>
      <c r="V68" s="144" t="str">
        <f t="shared" si="9"/>
        <v/>
      </c>
      <c r="W68" s="155"/>
      <c r="X68" s="138"/>
      <c r="Y68" s="155"/>
      <c r="Z68" s="145"/>
    </row>
    <row r="69" spans="1:26" ht="18.75">
      <c r="A69" s="141">
        <v>65</v>
      </c>
      <c r="B69" s="146"/>
      <c r="C69" s="146"/>
      <c r="D69" s="147"/>
      <c r="E69" s="148"/>
      <c r="F69" s="148"/>
      <c r="G69" s="149" t="str">
        <f t="shared" si="10"/>
        <v/>
      </c>
      <c r="H69" s="150"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1" t="str">
        <f t="shared" ref="I69:I104" si="12">IF(E69="Muito baixa",1,IF(E69="Baixa",2,IF(E69="Média",3,IF(E69="Alta",4,""))))</f>
        <v/>
      </c>
      <c r="J69" s="151" t="str">
        <f t="shared" ref="J69:J104" si="13">IF(F69="Muito baixo",1,IF(F69="Baixo",2,IF(F69="Médio",3,IF(F69="Alto",4,""))))</f>
        <v/>
      </c>
      <c r="K69" s="152"/>
      <c r="L69" s="133" t="str">
        <f t="shared" ref="L69:L104" si="14">IF(K69="","",IF(K69="Muito baixa",1,IF(K69="Baixa",2,IF(K69="Média",3,IF(K69="Alta",4,"")))))</f>
        <v/>
      </c>
      <c r="M69" s="152"/>
      <c r="N69" s="153" t="str">
        <f t="shared" ref="N69:N104" si="15">IF(M69="","",IF(M69="Muito baixo",1,IF(M69="baixo",2,IF(M69="médio",3,IF(M69="alto",4,"")))))</f>
        <v/>
      </c>
      <c r="O69" s="152"/>
      <c r="P69" s="153" t="str">
        <f t="shared" ref="P69:P104" si="16">IF(O69="","",IF(O69="Muito baixo",1,IF(O69="baixo",2,IF(O69="médio",3,IF(O69="alto",4,"")))))</f>
        <v/>
      </c>
      <c r="Q69" s="152"/>
      <c r="R69" s="153" t="str">
        <f t="shared" ref="R69:R104" si="17">IF(Q69="","",IF(Q69="Muito baixo",1,IF(Q69="baixo",2,IF(Q69="médio",3,IF(Q69="alto",4,"")))))</f>
        <v/>
      </c>
      <c r="S69" s="152"/>
      <c r="T69" s="153" t="str">
        <f t="shared" ref="T69:T104" si="18">IF(S69="","",IF(S69="Muito baixo",1,IF(S69="baixo",2,IF(S69="médio",3,IF(S69="alto",4,"")))))</f>
        <v/>
      </c>
      <c r="U69" s="143" t="str">
        <f t="shared" ref="U69:U104" si="19">IFERROR(AVERAGE(N69,P69,R69,T69),"")</f>
        <v/>
      </c>
      <c r="V69" s="144" t="str">
        <f t="shared" ref="V69:V104" si="20">IF(OR(L69="",U69=""),"",L69*U69)</f>
        <v/>
      </c>
      <c r="W69" s="155"/>
      <c r="X69" s="138"/>
      <c r="Y69" s="155"/>
      <c r="Z69" s="145"/>
    </row>
    <row r="70" spans="1:26" ht="18.75">
      <c r="A70" s="141">
        <v>66</v>
      </c>
      <c r="B70" s="146"/>
      <c r="C70" s="146"/>
      <c r="D70" s="147"/>
      <c r="E70" s="148"/>
      <c r="F70" s="148"/>
      <c r="G70" s="149" t="str">
        <f t="shared" ref="G70:G104" si="21">H70</f>
        <v/>
      </c>
      <c r="H70" s="150" t="str">
        <f t="shared" si="11"/>
        <v/>
      </c>
      <c r="I70" s="151" t="str">
        <f t="shared" si="12"/>
        <v/>
      </c>
      <c r="J70" s="151" t="str">
        <f t="shared" si="13"/>
        <v/>
      </c>
      <c r="K70" s="152"/>
      <c r="L70" s="133" t="str">
        <f t="shared" si="14"/>
        <v/>
      </c>
      <c r="M70" s="152"/>
      <c r="N70" s="153" t="str">
        <f t="shared" si="15"/>
        <v/>
      </c>
      <c r="O70" s="152"/>
      <c r="P70" s="153" t="str">
        <f t="shared" si="16"/>
        <v/>
      </c>
      <c r="Q70" s="152"/>
      <c r="R70" s="153" t="str">
        <f t="shared" si="17"/>
        <v/>
      </c>
      <c r="S70" s="152"/>
      <c r="T70" s="153" t="str">
        <f t="shared" si="18"/>
        <v/>
      </c>
      <c r="U70" s="143" t="str">
        <f t="shared" si="19"/>
        <v/>
      </c>
      <c r="V70" s="144" t="str">
        <f t="shared" si="20"/>
        <v/>
      </c>
      <c r="W70" s="155"/>
      <c r="X70" s="138"/>
      <c r="Y70" s="155"/>
      <c r="Z70" s="145"/>
    </row>
    <row r="71" spans="1:26" ht="18.75">
      <c r="A71" s="129">
        <v>67</v>
      </c>
      <c r="B71" s="146"/>
      <c r="C71" s="146"/>
      <c r="D71" s="147"/>
      <c r="E71" s="148"/>
      <c r="F71" s="148"/>
      <c r="G71" s="149" t="str">
        <f t="shared" si="21"/>
        <v/>
      </c>
      <c r="H71" s="150" t="str">
        <f t="shared" si="11"/>
        <v/>
      </c>
      <c r="I71" s="151" t="str">
        <f t="shared" si="12"/>
        <v/>
      </c>
      <c r="J71" s="151" t="str">
        <f t="shared" si="13"/>
        <v/>
      </c>
      <c r="K71" s="152"/>
      <c r="L71" s="133" t="str">
        <f t="shared" si="14"/>
        <v/>
      </c>
      <c r="M71" s="152"/>
      <c r="N71" s="153" t="str">
        <f t="shared" si="15"/>
        <v/>
      </c>
      <c r="O71" s="152"/>
      <c r="P71" s="153" t="str">
        <f t="shared" si="16"/>
        <v/>
      </c>
      <c r="Q71" s="152"/>
      <c r="R71" s="153" t="str">
        <f t="shared" si="17"/>
        <v/>
      </c>
      <c r="S71" s="152"/>
      <c r="T71" s="153" t="str">
        <f t="shared" si="18"/>
        <v/>
      </c>
      <c r="U71" s="143" t="str">
        <f t="shared" si="19"/>
        <v/>
      </c>
      <c r="V71" s="144" t="str">
        <f t="shared" si="20"/>
        <v/>
      </c>
      <c r="W71" s="155"/>
      <c r="X71" s="138"/>
      <c r="Y71" s="155"/>
      <c r="Z71" s="145"/>
    </row>
    <row r="72" spans="1:26" ht="18.75">
      <c r="A72" s="141">
        <v>68</v>
      </c>
      <c r="B72" s="146"/>
      <c r="C72" s="146"/>
      <c r="D72" s="147"/>
      <c r="E72" s="148"/>
      <c r="F72" s="148"/>
      <c r="G72" s="149" t="str">
        <f t="shared" si="21"/>
        <v/>
      </c>
      <c r="H72" s="150" t="str">
        <f t="shared" si="11"/>
        <v/>
      </c>
      <c r="I72" s="151" t="str">
        <f t="shared" si="12"/>
        <v/>
      </c>
      <c r="J72" s="151" t="str">
        <f t="shared" si="13"/>
        <v/>
      </c>
      <c r="K72" s="152"/>
      <c r="L72" s="133" t="str">
        <f t="shared" si="14"/>
        <v/>
      </c>
      <c r="M72" s="152"/>
      <c r="N72" s="153" t="str">
        <f t="shared" si="15"/>
        <v/>
      </c>
      <c r="O72" s="152"/>
      <c r="P72" s="153" t="str">
        <f t="shared" si="16"/>
        <v/>
      </c>
      <c r="Q72" s="152"/>
      <c r="R72" s="153" t="str">
        <f t="shared" si="17"/>
        <v/>
      </c>
      <c r="S72" s="152"/>
      <c r="T72" s="153" t="str">
        <f t="shared" si="18"/>
        <v/>
      </c>
      <c r="U72" s="143" t="str">
        <f t="shared" si="19"/>
        <v/>
      </c>
      <c r="V72" s="144" t="str">
        <f t="shared" si="20"/>
        <v/>
      </c>
      <c r="W72" s="155"/>
      <c r="X72" s="138"/>
      <c r="Y72" s="155"/>
      <c r="Z72" s="145"/>
    </row>
    <row r="73" spans="1:26" ht="18.75">
      <c r="A73" s="141">
        <v>69</v>
      </c>
      <c r="B73" s="146"/>
      <c r="C73" s="146"/>
      <c r="D73" s="147"/>
      <c r="E73" s="148"/>
      <c r="F73" s="148"/>
      <c r="G73" s="149" t="str">
        <f t="shared" si="21"/>
        <v/>
      </c>
      <c r="H73" s="150" t="str">
        <f t="shared" si="11"/>
        <v/>
      </c>
      <c r="I73" s="151" t="str">
        <f t="shared" si="12"/>
        <v/>
      </c>
      <c r="J73" s="151" t="str">
        <f t="shared" si="13"/>
        <v/>
      </c>
      <c r="K73" s="152"/>
      <c r="L73" s="133" t="str">
        <f t="shared" si="14"/>
        <v/>
      </c>
      <c r="M73" s="152"/>
      <c r="N73" s="153" t="str">
        <f t="shared" si="15"/>
        <v/>
      </c>
      <c r="O73" s="152"/>
      <c r="P73" s="153" t="str">
        <f t="shared" si="16"/>
        <v/>
      </c>
      <c r="Q73" s="152"/>
      <c r="R73" s="153" t="str">
        <f t="shared" si="17"/>
        <v/>
      </c>
      <c r="S73" s="152"/>
      <c r="T73" s="153" t="str">
        <f t="shared" si="18"/>
        <v/>
      </c>
      <c r="U73" s="143" t="str">
        <f t="shared" si="19"/>
        <v/>
      </c>
      <c r="V73" s="144" t="str">
        <f t="shared" si="20"/>
        <v/>
      </c>
      <c r="W73" s="155"/>
      <c r="X73" s="138"/>
      <c r="Y73" s="155"/>
      <c r="Z73" s="145"/>
    </row>
    <row r="74" spans="1:26" ht="18.75">
      <c r="A74" s="129">
        <v>70</v>
      </c>
      <c r="B74" s="146"/>
      <c r="C74" s="146"/>
      <c r="D74" s="147"/>
      <c r="E74" s="148"/>
      <c r="F74" s="148"/>
      <c r="G74" s="149" t="str">
        <f t="shared" si="21"/>
        <v/>
      </c>
      <c r="H74" s="150" t="str">
        <f t="shared" si="11"/>
        <v/>
      </c>
      <c r="I74" s="151" t="str">
        <f t="shared" si="12"/>
        <v/>
      </c>
      <c r="J74" s="151" t="str">
        <f t="shared" si="13"/>
        <v/>
      </c>
      <c r="K74" s="152"/>
      <c r="L74" s="133" t="str">
        <f t="shared" si="14"/>
        <v/>
      </c>
      <c r="M74" s="152"/>
      <c r="N74" s="153" t="str">
        <f t="shared" si="15"/>
        <v/>
      </c>
      <c r="O74" s="152"/>
      <c r="P74" s="153" t="str">
        <f t="shared" si="16"/>
        <v/>
      </c>
      <c r="Q74" s="152"/>
      <c r="R74" s="153" t="str">
        <f t="shared" si="17"/>
        <v/>
      </c>
      <c r="S74" s="152"/>
      <c r="T74" s="153" t="str">
        <f t="shared" si="18"/>
        <v/>
      </c>
      <c r="U74" s="143" t="str">
        <f t="shared" si="19"/>
        <v/>
      </c>
      <c r="V74" s="144" t="str">
        <f t="shared" si="20"/>
        <v/>
      </c>
      <c r="W74" s="155"/>
      <c r="X74" s="138"/>
      <c r="Y74" s="155"/>
      <c r="Z74" s="145"/>
    </row>
    <row r="75" spans="1:26" ht="18.75">
      <c r="A75" s="141">
        <v>71</v>
      </c>
      <c r="B75" s="146"/>
      <c r="C75" s="146"/>
      <c r="D75" s="147"/>
      <c r="E75" s="148"/>
      <c r="F75" s="148"/>
      <c r="G75" s="149" t="str">
        <f t="shared" si="21"/>
        <v/>
      </c>
      <c r="H75" s="150" t="str">
        <f t="shared" si="11"/>
        <v/>
      </c>
      <c r="I75" s="151" t="str">
        <f t="shared" si="12"/>
        <v/>
      </c>
      <c r="J75" s="151" t="str">
        <f t="shared" si="13"/>
        <v/>
      </c>
      <c r="K75" s="152"/>
      <c r="L75" s="133" t="str">
        <f t="shared" si="14"/>
        <v/>
      </c>
      <c r="M75" s="152"/>
      <c r="N75" s="153" t="str">
        <f t="shared" si="15"/>
        <v/>
      </c>
      <c r="O75" s="152"/>
      <c r="P75" s="153" t="str">
        <f t="shared" si="16"/>
        <v/>
      </c>
      <c r="Q75" s="152"/>
      <c r="R75" s="153" t="str">
        <f t="shared" si="17"/>
        <v/>
      </c>
      <c r="S75" s="152"/>
      <c r="T75" s="153" t="str">
        <f t="shared" si="18"/>
        <v/>
      </c>
      <c r="U75" s="143" t="str">
        <f t="shared" si="19"/>
        <v/>
      </c>
      <c r="V75" s="144" t="str">
        <f t="shared" si="20"/>
        <v/>
      </c>
      <c r="W75" s="155"/>
      <c r="X75" s="138"/>
      <c r="Y75" s="155"/>
      <c r="Z75" s="145"/>
    </row>
    <row r="76" spans="1:26" ht="18.75">
      <c r="A76" s="141">
        <v>72</v>
      </c>
      <c r="B76" s="146"/>
      <c r="C76" s="146"/>
      <c r="D76" s="147"/>
      <c r="E76" s="148"/>
      <c r="F76" s="148"/>
      <c r="G76" s="149" t="str">
        <f t="shared" si="21"/>
        <v/>
      </c>
      <c r="H76" s="150" t="str">
        <f t="shared" si="11"/>
        <v/>
      </c>
      <c r="I76" s="151" t="str">
        <f t="shared" si="12"/>
        <v/>
      </c>
      <c r="J76" s="151" t="str">
        <f t="shared" si="13"/>
        <v/>
      </c>
      <c r="K76" s="152"/>
      <c r="L76" s="133" t="str">
        <f t="shared" si="14"/>
        <v/>
      </c>
      <c r="M76" s="152"/>
      <c r="N76" s="153" t="str">
        <f t="shared" si="15"/>
        <v/>
      </c>
      <c r="O76" s="152"/>
      <c r="P76" s="153" t="str">
        <f t="shared" si="16"/>
        <v/>
      </c>
      <c r="Q76" s="152"/>
      <c r="R76" s="153" t="str">
        <f t="shared" si="17"/>
        <v/>
      </c>
      <c r="S76" s="152"/>
      <c r="T76" s="153" t="str">
        <f t="shared" si="18"/>
        <v/>
      </c>
      <c r="U76" s="143" t="str">
        <f t="shared" si="19"/>
        <v/>
      </c>
      <c r="V76" s="144" t="str">
        <f t="shared" si="20"/>
        <v/>
      </c>
      <c r="W76" s="155"/>
      <c r="X76" s="138"/>
      <c r="Y76" s="155"/>
      <c r="Z76" s="145"/>
    </row>
    <row r="77" spans="1:26" ht="18.75">
      <c r="A77" s="129">
        <v>73</v>
      </c>
      <c r="B77" s="146"/>
      <c r="C77" s="146"/>
      <c r="D77" s="147"/>
      <c r="E77" s="148"/>
      <c r="F77" s="148"/>
      <c r="G77" s="149" t="str">
        <f t="shared" si="21"/>
        <v/>
      </c>
      <c r="H77" s="150" t="str">
        <f t="shared" si="11"/>
        <v/>
      </c>
      <c r="I77" s="151" t="str">
        <f t="shared" si="12"/>
        <v/>
      </c>
      <c r="J77" s="151" t="str">
        <f t="shared" si="13"/>
        <v/>
      </c>
      <c r="K77" s="152"/>
      <c r="L77" s="133" t="str">
        <f t="shared" si="14"/>
        <v/>
      </c>
      <c r="M77" s="152"/>
      <c r="N77" s="153" t="str">
        <f t="shared" si="15"/>
        <v/>
      </c>
      <c r="O77" s="152"/>
      <c r="P77" s="153" t="str">
        <f t="shared" si="16"/>
        <v/>
      </c>
      <c r="Q77" s="152"/>
      <c r="R77" s="153" t="str">
        <f t="shared" si="17"/>
        <v/>
      </c>
      <c r="S77" s="152"/>
      <c r="T77" s="153" t="str">
        <f t="shared" si="18"/>
        <v/>
      </c>
      <c r="U77" s="143" t="str">
        <f t="shared" si="19"/>
        <v/>
      </c>
      <c r="V77" s="144" t="str">
        <f t="shared" si="20"/>
        <v/>
      </c>
      <c r="W77" s="155"/>
      <c r="X77" s="138"/>
      <c r="Y77" s="155"/>
      <c r="Z77" s="145"/>
    </row>
    <row r="78" spans="1:26" ht="18.75">
      <c r="A78" s="141">
        <v>74</v>
      </c>
      <c r="B78" s="146"/>
      <c r="C78" s="146"/>
      <c r="D78" s="147"/>
      <c r="E78" s="148"/>
      <c r="F78" s="148"/>
      <c r="G78" s="149" t="str">
        <f t="shared" si="21"/>
        <v/>
      </c>
      <c r="H78" s="150" t="str">
        <f t="shared" si="11"/>
        <v/>
      </c>
      <c r="I78" s="151" t="str">
        <f t="shared" si="12"/>
        <v/>
      </c>
      <c r="J78" s="151" t="str">
        <f t="shared" si="13"/>
        <v/>
      </c>
      <c r="K78" s="152"/>
      <c r="L78" s="133" t="str">
        <f t="shared" si="14"/>
        <v/>
      </c>
      <c r="M78" s="152"/>
      <c r="N78" s="153" t="str">
        <f t="shared" si="15"/>
        <v/>
      </c>
      <c r="O78" s="152"/>
      <c r="P78" s="153" t="str">
        <f t="shared" si="16"/>
        <v/>
      </c>
      <c r="Q78" s="152"/>
      <c r="R78" s="153" t="str">
        <f t="shared" si="17"/>
        <v/>
      </c>
      <c r="S78" s="152"/>
      <c r="T78" s="153" t="str">
        <f t="shared" si="18"/>
        <v/>
      </c>
      <c r="U78" s="143" t="str">
        <f t="shared" si="19"/>
        <v/>
      </c>
      <c r="V78" s="144" t="str">
        <f t="shared" si="20"/>
        <v/>
      </c>
      <c r="W78" s="155"/>
      <c r="X78" s="138"/>
      <c r="Y78" s="155"/>
      <c r="Z78" s="145"/>
    </row>
    <row r="79" spans="1:26" ht="18.75">
      <c r="A79" s="141">
        <v>75</v>
      </c>
      <c r="B79" s="146"/>
      <c r="C79" s="146"/>
      <c r="D79" s="147"/>
      <c r="E79" s="148"/>
      <c r="F79" s="148"/>
      <c r="G79" s="149" t="str">
        <f t="shared" si="21"/>
        <v/>
      </c>
      <c r="H79" s="150" t="str">
        <f t="shared" si="11"/>
        <v/>
      </c>
      <c r="I79" s="151" t="str">
        <f t="shared" si="12"/>
        <v/>
      </c>
      <c r="J79" s="151" t="str">
        <f t="shared" si="13"/>
        <v/>
      </c>
      <c r="K79" s="152"/>
      <c r="L79" s="133" t="str">
        <f t="shared" si="14"/>
        <v/>
      </c>
      <c r="M79" s="152"/>
      <c r="N79" s="153" t="str">
        <f t="shared" si="15"/>
        <v/>
      </c>
      <c r="O79" s="152"/>
      <c r="P79" s="153" t="str">
        <f t="shared" si="16"/>
        <v/>
      </c>
      <c r="Q79" s="152"/>
      <c r="R79" s="153" t="str">
        <f t="shared" si="17"/>
        <v/>
      </c>
      <c r="S79" s="152"/>
      <c r="T79" s="153" t="str">
        <f t="shared" si="18"/>
        <v/>
      </c>
      <c r="U79" s="143" t="str">
        <f t="shared" si="19"/>
        <v/>
      </c>
      <c r="V79" s="144" t="str">
        <f t="shared" si="20"/>
        <v/>
      </c>
      <c r="W79" s="155"/>
      <c r="X79" s="138"/>
      <c r="Y79" s="155"/>
      <c r="Z79" s="145"/>
    </row>
    <row r="80" spans="1:26" ht="18.75">
      <c r="A80" s="129">
        <v>76</v>
      </c>
      <c r="B80" s="146"/>
      <c r="C80" s="146"/>
      <c r="D80" s="147"/>
      <c r="E80" s="148"/>
      <c r="F80" s="148"/>
      <c r="G80" s="149" t="str">
        <f t="shared" si="21"/>
        <v/>
      </c>
      <c r="H80" s="150" t="str">
        <f t="shared" si="11"/>
        <v/>
      </c>
      <c r="I80" s="151" t="str">
        <f t="shared" si="12"/>
        <v/>
      </c>
      <c r="J80" s="151" t="str">
        <f t="shared" si="13"/>
        <v/>
      </c>
      <c r="K80" s="152"/>
      <c r="L80" s="133" t="str">
        <f t="shared" si="14"/>
        <v/>
      </c>
      <c r="M80" s="152"/>
      <c r="N80" s="153" t="str">
        <f t="shared" si="15"/>
        <v/>
      </c>
      <c r="O80" s="152"/>
      <c r="P80" s="153" t="str">
        <f t="shared" si="16"/>
        <v/>
      </c>
      <c r="Q80" s="152"/>
      <c r="R80" s="153" t="str">
        <f t="shared" si="17"/>
        <v/>
      </c>
      <c r="S80" s="152"/>
      <c r="T80" s="153" t="str">
        <f t="shared" si="18"/>
        <v/>
      </c>
      <c r="U80" s="143" t="str">
        <f t="shared" si="19"/>
        <v/>
      </c>
      <c r="V80" s="144" t="str">
        <f t="shared" si="20"/>
        <v/>
      </c>
      <c r="W80" s="155"/>
      <c r="X80" s="138"/>
      <c r="Y80" s="155"/>
      <c r="Z80" s="145"/>
    </row>
    <row r="81" spans="1:26" ht="18.75">
      <c r="A81" s="141">
        <v>77</v>
      </c>
      <c r="B81" s="146"/>
      <c r="C81" s="146"/>
      <c r="D81" s="147"/>
      <c r="E81" s="148"/>
      <c r="F81" s="148"/>
      <c r="G81" s="149" t="str">
        <f t="shared" si="21"/>
        <v/>
      </c>
      <c r="H81" s="150" t="str">
        <f t="shared" si="11"/>
        <v/>
      </c>
      <c r="I81" s="151" t="str">
        <f t="shared" si="12"/>
        <v/>
      </c>
      <c r="J81" s="151" t="str">
        <f t="shared" si="13"/>
        <v/>
      </c>
      <c r="K81" s="152"/>
      <c r="L81" s="133" t="str">
        <f t="shared" si="14"/>
        <v/>
      </c>
      <c r="M81" s="152"/>
      <c r="N81" s="153" t="str">
        <f t="shared" si="15"/>
        <v/>
      </c>
      <c r="O81" s="152"/>
      <c r="P81" s="153" t="str">
        <f t="shared" si="16"/>
        <v/>
      </c>
      <c r="Q81" s="152"/>
      <c r="R81" s="153" t="str">
        <f t="shared" si="17"/>
        <v/>
      </c>
      <c r="S81" s="152"/>
      <c r="T81" s="153" t="str">
        <f t="shared" si="18"/>
        <v/>
      </c>
      <c r="U81" s="143" t="str">
        <f t="shared" si="19"/>
        <v/>
      </c>
      <c r="V81" s="144" t="str">
        <f t="shared" si="20"/>
        <v/>
      </c>
      <c r="W81" s="155"/>
      <c r="X81" s="138"/>
      <c r="Y81" s="155"/>
      <c r="Z81" s="145"/>
    </row>
    <row r="82" spans="1:26" ht="18.75">
      <c r="A82" s="141">
        <v>78</v>
      </c>
      <c r="B82" s="146"/>
      <c r="C82" s="146"/>
      <c r="D82" s="147"/>
      <c r="E82" s="148"/>
      <c r="F82" s="148"/>
      <c r="G82" s="149" t="str">
        <f t="shared" si="21"/>
        <v/>
      </c>
      <c r="H82" s="150" t="str">
        <f t="shared" si="11"/>
        <v/>
      </c>
      <c r="I82" s="151" t="str">
        <f t="shared" si="12"/>
        <v/>
      </c>
      <c r="J82" s="151" t="str">
        <f t="shared" si="13"/>
        <v/>
      </c>
      <c r="K82" s="152"/>
      <c r="L82" s="133" t="str">
        <f t="shared" si="14"/>
        <v/>
      </c>
      <c r="M82" s="152"/>
      <c r="N82" s="153" t="str">
        <f t="shared" si="15"/>
        <v/>
      </c>
      <c r="O82" s="152"/>
      <c r="P82" s="153" t="str">
        <f t="shared" si="16"/>
        <v/>
      </c>
      <c r="Q82" s="152"/>
      <c r="R82" s="153" t="str">
        <f t="shared" si="17"/>
        <v/>
      </c>
      <c r="S82" s="152"/>
      <c r="T82" s="153" t="str">
        <f t="shared" si="18"/>
        <v/>
      </c>
      <c r="U82" s="143" t="str">
        <f t="shared" si="19"/>
        <v/>
      </c>
      <c r="V82" s="144" t="str">
        <f t="shared" si="20"/>
        <v/>
      </c>
      <c r="W82" s="155"/>
      <c r="X82" s="138"/>
      <c r="Y82" s="155"/>
      <c r="Z82" s="145"/>
    </row>
    <row r="83" spans="1:26" ht="18.75">
      <c r="A83" s="129">
        <v>79</v>
      </c>
      <c r="B83" s="146"/>
      <c r="C83" s="146"/>
      <c r="D83" s="147"/>
      <c r="E83" s="148"/>
      <c r="F83" s="148"/>
      <c r="G83" s="149" t="str">
        <f t="shared" si="21"/>
        <v/>
      </c>
      <c r="H83" s="150" t="str">
        <f t="shared" si="11"/>
        <v/>
      </c>
      <c r="I83" s="151" t="str">
        <f t="shared" si="12"/>
        <v/>
      </c>
      <c r="J83" s="151" t="str">
        <f t="shared" si="13"/>
        <v/>
      </c>
      <c r="K83" s="152"/>
      <c r="L83" s="133" t="str">
        <f t="shared" si="14"/>
        <v/>
      </c>
      <c r="M83" s="152"/>
      <c r="N83" s="153" t="str">
        <f t="shared" si="15"/>
        <v/>
      </c>
      <c r="O83" s="152"/>
      <c r="P83" s="153" t="str">
        <f t="shared" si="16"/>
        <v/>
      </c>
      <c r="Q83" s="152"/>
      <c r="R83" s="153" t="str">
        <f t="shared" si="17"/>
        <v/>
      </c>
      <c r="S83" s="152"/>
      <c r="T83" s="153" t="str">
        <f t="shared" si="18"/>
        <v/>
      </c>
      <c r="U83" s="143" t="str">
        <f t="shared" si="19"/>
        <v/>
      </c>
      <c r="V83" s="144" t="str">
        <f t="shared" si="20"/>
        <v/>
      </c>
      <c r="W83" s="155"/>
      <c r="X83" s="138"/>
      <c r="Y83" s="155"/>
      <c r="Z83" s="145"/>
    </row>
    <row r="84" spans="1:26" ht="18.75">
      <c r="A84" s="141">
        <v>80</v>
      </c>
      <c r="B84" s="146"/>
      <c r="C84" s="146"/>
      <c r="D84" s="147"/>
      <c r="E84" s="148"/>
      <c r="F84" s="148"/>
      <c r="G84" s="149" t="str">
        <f t="shared" si="21"/>
        <v/>
      </c>
      <c r="H84" s="150" t="str">
        <f t="shared" si="11"/>
        <v/>
      </c>
      <c r="I84" s="151" t="str">
        <f t="shared" si="12"/>
        <v/>
      </c>
      <c r="J84" s="151" t="str">
        <f t="shared" si="13"/>
        <v/>
      </c>
      <c r="K84" s="152"/>
      <c r="L84" s="133" t="str">
        <f t="shared" si="14"/>
        <v/>
      </c>
      <c r="M84" s="152"/>
      <c r="N84" s="153" t="str">
        <f t="shared" si="15"/>
        <v/>
      </c>
      <c r="O84" s="152"/>
      <c r="P84" s="153" t="str">
        <f t="shared" si="16"/>
        <v/>
      </c>
      <c r="Q84" s="152"/>
      <c r="R84" s="153" t="str">
        <f t="shared" si="17"/>
        <v/>
      </c>
      <c r="S84" s="152"/>
      <c r="T84" s="153" t="str">
        <f t="shared" si="18"/>
        <v/>
      </c>
      <c r="U84" s="143" t="str">
        <f t="shared" si="19"/>
        <v/>
      </c>
      <c r="V84" s="144" t="str">
        <f t="shared" si="20"/>
        <v/>
      </c>
      <c r="W84" s="155"/>
      <c r="X84" s="138"/>
      <c r="Y84" s="155"/>
      <c r="Z84" s="145"/>
    </row>
    <row r="85" spans="1:26" ht="18.75">
      <c r="A85" s="141">
        <v>81</v>
      </c>
      <c r="B85" s="146"/>
      <c r="C85" s="146"/>
      <c r="D85" s="147"/>
      <c r="E85" s="148"/>
      <c r="F85" s="148"/>
      <c r="G85" s="149" t="str">
        <f t="shared" si="21"/>
        <v/>
      </c>
      <c r="H85" s="150" t="str">
        <f t="shared" si="11"/>
        <v/>
      </c>
      <c r="I85" s="151" t="str">
        <f t="shared" si="12"/>
        <v/>
      </c>
      <c r="J85" s="151" t="str">
        <f t="shared" si="13"/>
        <v/>
      </c>
      <c r="K85" s="152"/>
      <c r="L85" s="133" t="str">
        <f t="shared" si="14"/>
        <v/>
      </c>
      <c r="M85" s="152"/>
      <c r="N85" s="153" t="str">
        <f t="shared" si="15"/>
        <v/>
      </c>
      <c r="O85" s="152"/>
      <c r="P85" s="153" t="str">
        <f t="shared" si="16"/>
        <v/>
      </c>
      <c r="Q85" s="152"/>
      <c r="R85" s="153" t="str">
        <f t="shared" si="17"/>
        <v/>
      </c>
      <c r="S85" s="152"/>
      <c r="T85" s="153" t="str">
        <f t="shared" si="18"/>
        <v/>
      </c>
      <c r="U85" s="143" t="str">
        <f t="shared" si="19"/>
        <v/>
      </c>
      <c r="V85" s="144" t="str">
        <f t="shared" si="20"/>
        <v/>
      </c>
      <c r="W85" s="155"/>
      <c r="X85" s="138"/>
      <c r="Y85" s="155"/>
      <c r="Z85" s="145"/>
    </row>
    <row r="86" spans="1:26" ht="18.75">
      <c r="A86" s="129">
        <v>82</v>
      </c>
      <c r="B86" s="146"/>
      <c r="C86" s="146"/>
      <c r="D86" s="147"/>
      <c r="E86" s="148"/>
      <c r="F86" s="148"/>
      <c r="G86" s="149" t="str">
        <f t="shared" si="21"/>
        <v/>
      </c>
      <c r="H86" s="150" t="str">
        <f t="shared" si="11"/>
        <v/>
      </c>
      <c r="I86" s="151" t="str">
        <f t="shared" si="12"/>
        <v/>
      </c>
      <c r="J86" s="151" t="str">
        <f t="shared" si="13"/>
        <v/>
      </c>
      <c r="K86" s="152"/>
      <c r="L86" s="133" t="str">
        <f t="shared" si="14"/>
        <v/>
      </c>
      <c r="M86" s="152"/>
      <c r="N86" s="153" t="str">
        <f t="shared" si="15"/>
        <v/>
      </c>
      <c r="O86" s="152"/>
      <c r="P86" s="153" t="str">
        <f t="shared" si="16"/>
        <v/>
      </c>
      <c r="Q86" s="152"/>
      <c r="R86" s="153" t="str">
        <f t="shared" si="17"/>
        <v/>
      </c>
      <c r="S86" s="152"/>
      <c r="T86" s="153" t="str">
        <f t="shared" si="18"/>
        <v/>
      </c>
      <c r="U86" s="143" t="str">
        <f t="shared" si="19"/>
        <v/>
      </c>
      <c r="V86" s="144" t="str">
        <f t="shared" si="20"/>
        <v/>
      </c>
      <c r="W86" s="155"/>
      <c r="X86" s="138"/>
      <c r="Y86" s="155"/>
      <c r="Z86" s="145"/>
    </row>
    <row r="87" spans="1:26" ht="18.75">
      <c r="A87" s="141">
        <v>83</v>
      </c>
      <c r="B87" s="146"/>
      <c r="C87" s="146"/>
      <c r="D87" s="147"/>
      <c r="E87" s="148"/>
      <c r="F87" s="148"/>
      <c r="G87" s="149" t="str">
        <f t="shared" si="21"/>
        <v/>
      </c>
      <c r="H87" s="150" t="str">
        <f t="shared" si="11"/>
        <v/>
      </c>
      <c r="I87" s="151" t="str">
        <f t="shared" si="12"/>
        <v/>
      </c>
      <c r="J87" s="151" t="str">
        <f t="shared" si="13"/>
        <v/>
      </c>
      <c r="K87" s="152"/>
      <c r="L87" s="133" t="str">
        <f t="shared" si="14"/>
        <v/>
      </c>
      <c r="M87" s="152"/>
      <c r="N87" s="153" t="str">
        <f t="shared" si="15"/>
        <v/>
      </c>
      <c r="O87" s="152"/>
      <c r="P87" s="153" t="str">
        <f t="shared" si="16"/>
        <v/>
      </c>
      <c r="Q87" s="152"/>
      <c r="R87" s="153" t="str">
        <f t="shared" si="17"/>
        <v/>
      </c>
      <c r="S87" s="152"/>
      <c r="T87" s="153" t="str">
        <f t="shared" si="18"/>
        <v/>
      </c>
      <c r="U87" s="143" t="str">
        <f t="shared" si="19"/>
        <v/>
      </c>
      <c r="V87" s="144" t="str">
        <f t="shared" si="20"/>
        <v/>
      </c>
      <c r="W87" s="155"/>
      <c r="X87" s="138"/>
      <c r="Y87" s="155"/>
      <c r="Z87" s="145"/>
    </row>
    <row r="88" spans="1:26" ht="18.75">
      <c r="A88" s="141">
        <v>84</v>
      </c>
      <c r="B88" s="146"/>
      <c r="C88" s="146"/>
      <c r="D88" s="147"/>
      <c r="E88" s="148"/>
      <c r="F88" s="148"/>
      <c r="G88" s="149" t="str">
        <f t="shared" si="21"/>
        <v/>
      </c>
      <c r="H88" s="150" t="str">
        <f t="shared" si="11"/>
        <v/>
      </c>
      <c r="I88" s="151" t="str">
        <f t="shared" si="12"/>
        <v/>
      </c>
      <c r="J88" s="151" t="str">
        <f t="shared" si="13"/>
        <v/>
      </c>
      <c r="K88" s="152"/>
      <c r="L88" s="133" t="str">
        <f t="shared" si="14"/>
        <v/>
      </c>
      <c r="M88" s="152"/>
      <c r="N88" s="153" t="str">
        <f t="shared" si="15"/>
        <v/>
      </c>
      <c r="O88" s="152"/>
      <c r="P88" s="153" t="str">
        <f t="shared" si="16"/>
        <v/>
      </c>
      <c r="Q88" s="152"/>
      <c r="R88" s="153" t="str">
        <f t="shared" si="17"/>
        <v/>
      </c>
      <c r="S88" s="152"/>
      <c r="T88" s="153" t="str">
        <f t="shared" si="18"/>
        <v/>
      </c>
      <c r="U88" s="143" t="str">
        <f t="shared" si="19"/>
        <v/>
      </c>
      <c r="V88" s="144" t="str">
        <f t="shared" si="20"/>
        <v/>
      </c>
      <c r="W88" s="155"/>
      <c r="X88" s="138"/>
      <c r="Y88" s="155"/>
      <c r="Z88" s="145"/>
    </row>
    <row r="89" spans="1:26" ht="18.75">
      <c r="A89" s="129">
        <v>85</v>
      </c>
      <c r="B89" s="146"/>
      <c r="C89" s="146"/>
      <c r="D89" s="147"/>
      <c r="E89" s="148"/>
      <c r="F89" s="148"/>
      <c r="G89" s="149" t="str">
        <f t="shared" si="21"/>
        <v/>
      </c>
      <c r="H89" s="150" t="str">
        <f t="shared" si="11"/>
        <v/>
      </c>
      <c r="I89" s="151" t="str">
        <f t="shared" si="12"/>
        <v/>
      </c>
      <c r="J89" s="151" t="str">
        <f t="shared" si="13"/>
        <v/>
      </c>
      <c r="K89" s="152"/>
      <c r="L89" s="133" t="str">
        <f t="shared" si="14"/>
        <v/>
      </c>
      <c r="M89" s="152"/>
      <c r="N89" s="153" t="str">
        <f t="shared" si="15"/>
        <v/>
      </c>
      <c r="O89" s="152"/>
      <c r="P89" s="153" t="str">
        <f t="shared" si="16"/>
        <v/>
      </c>
      <c r="Q89" s="152"/>
      <c r="R89" s="153" t="str">
        <f t="shared" si="17"/>
        <v/>
      </c>
      <c r="S89" s="152"/>
      <c r="T89" s="153" t="str">
        <f t="shared" si="18"/>
        <v/>
      </c>
      <c r="U89" s="143" t="str">
        <f t="shared" si="19"/>
        <v/>
      </c>
      <c r="V89" s="144" t="str">
        <f t="shared" si="20"/>
        <v/>
      </c>
      <c r="W89" s="155"/>
      <c r="X89" s="138"/>
      <c r="Y89" s="155"/>
      <c r="Z89" s="145"/>
    </row>
    <row r="90" spans="1:26" ht="18.75">
      <c r="A90" s="141">
        <v>86</v>
      </c>
      <c r="B90" s="146"/>
      <c r="C90" s="146"/>
      <c r="D90" s="147"/>
      <c r="E90" s="148"/>
      <c r="F90" s="148"/>
      <c r="G90" s="149" t="str">
        <f t="shared" si="21"/>
        <v/>
      </c>
      <c r="H90" s="150" t="str">
        <f t="shared" si="11"/>
        <v/>
      </c>
      <c r="I90" s="151" t="str">
        <f t="shared" si="12"/>
        <v/>
      </c>
      <c r="J90" s="151" t="str">
        <f t="shared" si="13"/>
        <v/>
      </c>
      <c r="K90" s="152"/>
      <c r="L90" s="133" t="str">
        <f t="shared" si="14"/>
        <v/>
      </c>
      <c r="M90" s="152"/>
      <c r="N90" s="153" t="str">
        <f t="shared" si="15"/>
        <v/>
      </c>
      <c r="O90" s="152"/>
      <c r="P90" s="153" t="str">
        <f t="shared" si="16"/>
        <v/>
      </c>
      <c r="Q90" s="152"/>
      <c r="R90" s="153" t="str">
        <f t="shared" si="17"/>
        <v/>
      </c>
      <c r="S90" s="152"/>
      <c r="T90" s="153" t="str">
        <f t="shared" si="18"/>
        <v/>
      </c>
      <c r="U90" s="143" t="str">
        <f t="shared" si="19"/>
        <v/>
      </c>
      <c r="V90" s="144" t="str">
        <f t="shared" si="20"/>
        <v/>
      </c>
      <c r="W90" s="155"/>
      <c r="X90" s="138"/>
      <c r="Y90" s="155"/>
      <c r="Z90" s="145"/>
    </row>
    <row r="91" spans="1:26" ht="18.75">
      <c r="A91" s="141">
        <v>87</v>
      </c>
      <c r="B91" s="146"/>
      <c r="C91" s="146"/>
      <c r="D91" s="147"/>
      <c r="E91" s="148"/>
      <c r="F91" s="148"/>
      <c r="G91" s="149" t="str">
        <f t="shared" si="21"/>
        <v/>
      </c>
      <c r="H91" s="150" t="str">
        <f t="shared" si="11"/>
        <v/>
      </c>
      <c r="I91" s="151" t="str">
        <f t="shared" si="12"/>
        <v/>
      </c>
      <c r="J91" s="151" t="str">
        <f t="shared" si="13"/>
        <v/>
      </c>
      <c r="K91" s="152"/>
      <c r="L91" s="133" t="str">
        <f t="shared" si="14"/>
        <v/>
      </c>
      <c r="M91" s="152"/>
      <c r="N91" s="153" t="str">
        <f t="shared" si="15"/>
        <v/>
      </c>
      <c r="O91" s="152"/>
      <c r="P91" s="153" t="str">
        <f t="shared" si="16"/>
        <v/>
      </c>
      <c r="Q91" s="152"/>
      <c r="R91" s="153" t="str">
        <f t="shared" si="17"/>
        <v/>
      </c>
      <c r="S91" s="152"/>
      <c r="T91" s="153" t="str">
        <f t="shared" si="18"/>
        <v/>
      </c>
      <c r="U91" s="143" t="str">
        <f t="shared" si="19"/>
        <v/>
      </c>
      <c r="V91" s="144" t="str">
        <f t="shared" si="20"/>
        <v/>
      </c>
      <c r="W91" s="155"/>
      <c r="X91" s="138"/>
      <c r="Y91" s="155"/>
      <c r="Z91" s="145"/>
    </row>
    <row r="92" spans="1:26" ht="18.75">
      <c r="A92" s="129">
        <v>88</v>
      </c>
      <c r="B92" s="146"/>
      <c r="C92" s="146"/>
      <c r="D92" s="147"/>
      <c r="E92" s="148"/>
      <c r="F92" s="148"/>
      <c r="G92" s="149" t="str">
        <f t="shared" si="21"/>
        <v/>
      </c>
      <c r="H92" s="150" t="str">
        <f t="shared" si="11"/>
        <v/>
      </c>
      <c r="I92" s="151" t="str">
        <f t="shared" si="12"/>
        <v/>
      </c>
      <c r="J92" s="151" t="str">
        <f t="shared" si="13"/>
        <v/>
      </c>
      <c r="K92" s="152"/>
      <c r="L92" s="133" t="str">
        <f t="shared" si="14"/>
        <v/>
      </c>
      <c r="M92" s="152"/>
      <c r="N92" s="153" t="str">
        <f t="shared" si="15"/>
        <v/>
      </c>
      <c r="O92" s="152"/>
      <c r="P92" s="153" t="str">
        <f t="shared" si="16"/>
        <v/>
      </c>
      <c r="Q92" s="152"/>
      <c r="R92" s="153" t="str">
        <f t="shared" si="17"/>
        <v/>
      </c>
      <c r="S92" s="152"/>
      <c r="T92" s="153" t="str">
        <f t="shared" si="18"/>
        <v/>
      </c>
      <c r="U92" s="143" t="str">
        <f t="shared" si="19"/>
        <v/>
      </c>
      <c r="V92" s="144" t="str">
        <f t="shared" si="20"/>
        <v/>
      </c>
      <c r="W92" s="155"/>
      <c r="X92" s="138"/>
      <c r="Y92" s="155"/>
      <c r="Z92" s="145"/>
    </row>
    <row r="93" spans="1:26" ht="18.75">
      <c r="A93" s="141">
        <v>89</v>
      </c>
      <c r="B93" s="146"/>
      <c r="C93" s="146"/>
      <c r="D93" s="147"/>
      <c r="E93" s="148"/>
      <c r="F93" s="148"/>
      <c r="G93" s="149" t="str">
        <f t="shared" si="21"/>
        <v/>
      </c>
      <c r="H93" s="150" t="str">
        <f t="shared" si="11"/>
        <v/>
      </c>
      <c r="I93" s="151" t="str">
        <f t="shared" si="12"/>
        <v/>
      </c>
      <c r="J93" s="151" t="str">
        <f t="shared" si="13"/>
        <v/>
      </c>
      <c r="K93" s="152"/>
      <c r="L93" s="133" t="str">
        <f t="shared" si="14"/>
        <v/>
      </c>
      <c r="M93" s="152"/>
      <c r="N93" s="153" t="str">
        <f t="shared" si="15"/>
        <v/>
      </c>
      <c r="O93" s="152"/>
      <c r="P93" s="153" t="str">
        <f t="shared" si="16"/>
        <v/>
      </c>
      <c r="Q93" s="152"/>
      <c r="R93" s="153" t="str">
        <f t="shared" si="17"/>
        <v/>
      </c>
      <c r="S93" s="152"/>
      <c r="T93" s="153" t="str">
        <f t="shared" si="18"/>
        <v/>
      </c>
      <c r="U93" s="143" t="str">
        <f t="shared" si="19"/>
        <v/>
      </c>
      <c r="V93" s="144" t="str">
        <f t="shared" si="20"/>
        <v/>
      </c>
      <c r="W93" s="155"/>
      <c r="X93" s="138"/>
      <c r="Y93" s="155"/>
      <c r="Z93" s="145"/>
    </row>
    <row r="94" spans="1:26" ht="18.75">
      <c r="A94" s="141">
        <v>90</v>
      </c>
      <c r="B94" s="146"/>
      <c r="C94" s="146"/>
      <c r="D94" s="147"/>
      <c r="E94" s="148"/>
      <c r="F94" s="148"/>
      <c r="G94" s="149" t="str">
        <f t="shared" si="21"/>
        <v/>
      </c>
      <c r="H94" s="150" t="str">
        <f t="shared" si="11"/>
        <v/>
      </c>
      <c r="I94" s="151" t="str">
        <f t="shared" si="12"/>
        <v/>
      </c>
      <c r="J94" s="151" t="str">
        <f t="shared" si="13"/>
        <v/>
      </c>
      <c r="K94" s="152"/>
      <c r="L94" s="133" t="str">
        <f t="shared" si="14"/>
        <v/>
      </c>
      <c r="M94" s="152"/>
      <c r="N94" s="153" t="str">
        <f t="shared" si="15"/>
        <v/>
      </c>
      <c r="O94" s="152"/>
      <c r="P94" s="153" t="str">
        <f t="shared" si="16"/>
        <v/>
      </c>
      <c r="Q94" s="152"/>
      <c r="R94" s="153" t="str">
        <f t="shared" si="17"/>
        <v/>
      </c>
      <c r="S94" s="152"/>
      <c r="T94" s="153" t="str">
        <f t="shared" si="18"/>
        <v/>
      </c>
      <c r="U94" s="143" t="str">
        <f t="shared" si="19"/>
        <v/>
      </c>
      <c r="V94" s="144" t="str">
        <f t="shared" si="20"/>
        <v/>
      </c>
      <c r="W94" s="155"/>
      <c r="X94" s="138"/>
      <c r="Y94" s="155"/>
      <c r="Z94" s="145"/>
    </row>
    <row r="95" spans="1:26" ht="18.75">
      <c r="A95" s="129">
        <v>91</v>
      </c>
      <c r="B95" s="146"/>
      <c r="C95" s="146"/>
      <c r="D95" s="147"/>
      <c r="E95" s="148"/>
      <c r="F95" s="148"/>
      <c r="G95" s="149" t="str">
        <f t="shared" si="21"/>
        <v/>
      </c>
      <c r="H95" s="150" t="str">
        <f t="shared" si="11"/>
        <v/>
      </c>
      <c r="I95" s="151" t="str">
        <f t="shared" si="12"/>
        <v/>
      </c>
      <c r="J95" s="151" t="str">
        <f t="shared" si="13"/>
        <v/>
      </c>
      <c r="K95" s="152"/>
      <c r="L95" s="133" t="str">
        <f t="shared" si="14"/>
        <v/>
      </c>
      <c r="M95" s="152"/>
      <c r="N95" s="153" t="str">
        <f t="shared" si="15"/>
        <v/>
      </c>
      <c r="O95" s="152"/>
      <c r="P95" s="153" t="str">
        <f t="shared" si="16"/>
        <v/>
      </c>
      <c r="Q95" s="152"/>
      <c r="R95" s="153" t="str">
        <f t="shared" si="17"/>
        <v/>
      </c>
      <c r="S95" s="152"/>
      <c r="T95" s="153" t="str">
        <f t="shared" si="18"/>
        <v/>
      </c>
      <c r="U95" s="143" t="str">
        <f t="shared" si="19"/>
        <v/>
      </c>
      <c r="V95" s="144" t="str">
        <f t="shared" si="20"/>
        <v/>
      </c>
      <c r="W95" s="155"/>
      <c r="X95" s="138"/>
      <c r="Y95" s="155"/>
      <c r="Z95" s="145"/>
    </row>
    <row r="96" spans="1:26" ht="18.75">
      <c r="A96" s="141">
        <v>92</v>
      </c>
      <c r="B96" s="146"/>
      <c r="C96" s="146"/>
      <c r="D96" s="147"/>
      <c r="E96" s="148"/>
      <c r="F96" s="148"/>
      <c r="G96" s="149" t="str">
        <f t="shared" si="21"/>
        <v/>
      </c>
      <c r="H96" s="150" t="str">
        <f t="shared" si="11"/>
        <v/>
      </c>
      <c r="I96" s="151" t="str">
        <f t="shared" si="12"/>
        <v/>
      </c>
      <c r="J96" s="151" t="str">
        <f t="shared" si="13"/>
        <v/>
      </c>
      <c r="K96" s="152"/>
      <c r="L96" s="133" t="str">
        <f t="shared" si="14"/>
        <v/>
      </c>
      <c r="M96" s="152"/>
      <c r="N96" s="153" t="str">
        <f t="shared" si="15"/>
        <v/>
      </c>
      <c r="O96" s="152"/>
      <c r="P96" s="153" t="str">
        <f t="shared" si="16"/>
        <v/>
      </c>
      <c r="Q96" s="152"/>
      <c r="R96" s="153" t="str">
        <f t="shared" si="17"/>
        <v/>
      </c>
      <c r="S96" s="152"/>
      <c r="T96" s="153" t="str">
        <f t="shared" si="18"/>
        <v/>
      </c>
      <c r="U96" s="143" t="str">
        <f t="shared" si="19"/>
        <v/>
      </c>
      <c r="V96" s="144" t="str">
        <f t="shared" si="20"/>
        <v/>
      </c>
      <c r="W96" s="155"/>
      <c r="X96" s="138"/>
      <c r="Y96" s="155"/>
      <c r="Z96" s="145"/>
    </row>
    <row r="97" spans="1:26" ht="18.75">
      <c r="A97" s="141">
        <v>93</v>
      </c>
      <c r="B97" s="146"/>
      <c r="C97" s="146"/>
      <c r="D97" s="147"/>
      <c r="E97" s="148"/>
      <c r="F97" s="148"/>
      <c r="G97" s="149" t="str">
        <f t="shared" si="21"/>
        <v/>
      </c>
      <c r="H97" s="150" t="str">
        <f t="shared" si="11"/>
        <v/>
      </c>
      <c r="I97" s="151" t="str">
        <f t="shared" si="12"/>
        <v/>
      </c>
      <c r="J97" s="151" t="str">
        <f t="shared" si="13"/>
        <v/>
      </c>
      <c r="K97" s="152"/>
      <c r="L97" s="133" t="str">
        <f t="shared" si="14"/>
        <v/>
      </c>
      <c r="M97" s="152"/>
      <c r="N97" s="153" t="str">
        <f t="shared" si="15"/>
        <v/>
      </c>
      <c r="O97" s="152"/>
      <c r="P97" s="153" t="str">
        <f t="shared" si="16"/>
        <v/>
      </c>
      <c r="Q97" s="152"/>
      <c r="R97" s="153" t="str">
        <f t="shared" si="17"/>
        <v/>
      </c>
      <c r="S97" s="152"/>
      <c r="T97" s="153" t="str">
        <f t="shared" si="18"/>
        <v/>
      </c>
      <c r="U97" s="143" t="str">
        <f t="shared" si="19"/>
        <v/>
      </c>
      <c r="V97" s="144" t="str">
        <f t="shared" si="20"/>
        <v/>
      </c>
      <c r="W97" s="155"/>
      <c r="X97" s="138"/>
      <c r="Y97" s="155"/>
      <c r="Z97" s="145"/>
    </row>
    <row r="98" spans="1:26" ht="18.75">
      <c r="A98" s="129">
        <v>94</v>
      </c>
      <c r="B98" s="146"/>
      <c r="C98" s="146"/>
      <c r="D98" s="147"/>
      <c r="E98" s="148"/>
      <c r="F98" s="148"/>
      <c r="G98" s="149" t="str">
        <f t="shared" si="21"/>
        <v/>
      </c>
      <c r="H98" s="150" t="str">
        <f t="shared" si="11"/>
        <v/>
      </c>
      <c r="I98" s="151" t="str">
        <f t="shared" si="12"/>
        <v/>
      </c>
      <c r="J98" s="151" t="str">
        <f t="shared" si="13"/>
        <v/>
      </c>
      <c r="K98" s="152"/>
      <c r="L98" s="133" t="str">
        <f t="shared" si="14"/>
        <v/>
      </c>
      <c r="M98" s="152"/>
      <c r="N98" s="153" t="str">
        <f t="shared" si="15"/>
        <v/>
      </c>
      <c r="O98" s="152"/>
      <c r="P98" s="153" t="str">
        <f t="shared" si="16"/>
        <v/>
      </c>
      <c r="Q98" s="152"/>
      <c r="R98" s="153" t="str">
        <f t="shared" si="17"/>
        <v/>
      </c>
      <c r="S98" s="152"/>
      <c r="T98" s="153" t="str">
        <f t="shared" si="18"/>
        <v/>
      </c>
      <c r="U98" s="143" t="str">
        <f t="shared" si="19"/>
        <v/>
      </c>
      <c r="V98" s="144" t="str">
        <f t="shared" si="20"/>
        <v/>
      </c>
      <c r="W98" s="155"/>
      <c r="X98" s="138"/>
      <c r="Y98" s="155"/>
      <c r="Z98" s="145"/>
    </row>
    <row r="99" spans="1:26" ht="18.75">
      <c r="A99" s="141">
        <v>95</v>
      </c>
      <c r="B99" s="146"/>
      <c r="C99" s="146"/>
      <c r="D99" s="147"/>
      <c r="E99" s="148"/>
      <c r="F99" s="148"/>
      <c r="G99" s="149" t="str">
        <f t="shared" si="21"/>
        <v/>
      </c>
      <c r="H99" s="150" t="str">
        <f t="shared" si="11"/>
        <v/>
      </c>
      <c r="I99" s="151" t="str">
        <f t="shared" si="12"/>
        <v/>
      </c>
      <c r="J99" s="151" t="str">
        <f t="shared" si="13"/>
        <v/>
      </c>
      <c r="K99" s="152"/>
      <c r="L99" s="133" t="str">
        <f t="shared" si="14"/>
        <v/>
      </c>
      <c r="M99" s="152"/>
      <c r="N99" s="153" t="str">
        <f t="shared" si="15"/>
        <v/>
      </c>
      <c r="O99" s="152"/>
      <c r="P99" s="153" t="str">
        <f t="shared" si="16"/>
        <v/>
      </c>
      <c r="Q99" s="152"/>
      <c r="R99" s="153" t="str">
        <f t="shared" si="17"/>
        <v/>
      </c>
      <c r="S99" s="152"/>
      <c r="T99" s="153" t="str">
        <f t="shared" si="18"/>
        <v/>
      </c>
      <c r="U99" s="143" t="str">
        <f t="shared" si="19"/>
        <v/>
      </c>
      <c r="V99" s="144" t="str">
        <f t="shared" si="20"/>
        <v/>
      </c>
      <c r="W99" s="155"/>
      <c r="X99" s="138"/>
      <c r="Y99" s="155"/>
      <c r="Z99" s="145"/>
    </row>
    <row r="100" spans="1:26" ht="18.75">
      <c r="A100" s="141">
        <v>96</v>
      </c>
      <c r="B100" s="146"/>
      <c r="C100" s="146"/>
      <c r="D100" s="147"/>
      <c r="E100" s="148"/>
      <c r="F100" s="148"/>
      <c r="G100" s="149" t="str">
        <f t="shared" si="21"/>
        <v/>
      </c>
      <c r="H100" s="150" t="str">
        <f t="shared" si="11"/>
        <v/>
      </c>
      <c r="I100" s="151" t="str">
        <f t="shared" si="12"/>
        <v/>
      </c>
      <c r="J100" s="151" t="str">
        <f t="shared" si="13"/>
        <v/>
      </c>
      <c r="K100" s="152"/>
      <c r="L100" s="133" t="str">
        <f t="shared" si="14"/>
        <v/>
      </c>
      <c r="M100" s="152"/>
      <c r="N100" s="153" t="str">
        <f t="shared" si="15"/>
        <v/>
      </c>
      <c r="O100" s="152"/>
      <c r="P100" s="153" t="str">
        <f t="shared" si="16"/>
        <v/>
      </c>
      <c r="Q100" s="152"/>
      <c r="R100" s="153" t="str">
        <f t="shared" si="17"/>
        <v/>
      </c>
      <c r="S100" s="152"/>
      <c r="T100" s="153" t="str">
        <f t="shared" si="18"/>
        <v/>
      </c>
      <c r="U100" s="143" t="str">
        <f t="shared" si="19"/>
        <v/>
      </c>
      <c r="V100" s="144" t="str">
        <f t="shared" si="20"/>
        <v/>
      </c>
      <c r="W100" s="155"/>
      <c r="X100" s="138"/>
      <c r="Y100" s="155"/>
      <c r="Z100" s="145"/>
    </row>
    <row r="101" spans="1:26" ht="18.75">
      <c r="A101" s="129">
        <v>97</v>
      </c>
      <c r="B101" s="146"/>
      <c r="C101" s="146"/>
      <c r="D101" s="147"/>
      <c r="E101" s="148"/>
      <c r="F101" s="148"/>
      <c r="G101" s="149" t="str">
        <f t="shared" si="21"/>
        <v/>
      </c>
      <c r="H101" s="150" t="str">
        <f t="shared" si="11"/>
        <v/>
      </c>
      <c r="I101" s="151" t="str">
        <f t="shared" si="12"/>
        <v/>
      </c>
      <c r="J101" s="151" t="str">
        <f t="shared" si="13"/>
        <v/>
      </c>
      <c r="K101" s="152"/>
      <c r="L101" s="133" t="str">
        <f t="shared" si="14"/>
        <v/>
      </c>
      <c r="M101" s="152"/>
      <c r="N101" s="153" t="str">
        <f t="shared" si="15"/>
        <v/>
      </c>
      <c r="O101" s="152"/>
      <c r="P101" s="153" t="str">
        <f t="shared" si="16"/>
        <v/>
      </c>
      <c r="Q101" s="152"/>
      <c r="R101" s="153" t="str">
        <f t="shared" si="17"/>
        <v/>
      </c>
      <c r="S101" s="152"/>
      <c r="T101" s="153" t="str">
        <f t="shared" si="18"/>
        <v/>
      </c>
      <c r="U101" s="143" t="str">
        <f t="shared" si="19"/>
        <v/>
      </c>
      <c r="V101" s="144" t="str">
        <f t="shared" si="20"/>
        <v/>
      </c>
      <c r="W101" s="155"/>
      <c r="X101" s="138"/>
      <c r="Y101" s="155"/>
      <c r="Z101" s="145"/>
    </row>
    <row r="102" spans="1:26" ht="18.75">
      <c r="A102" s="141">
        <v>98</v>
      </c>
      <c r="B102" s="146"/>
      <c r="C102" s="146"/>
      <c r="D102" s="147"/>
      <c r="E102" s="148"/>
      <c r="F102" s="148"/>
      <c r="G102" s="149" t="str">
        <f t="shared" si="21"/>
        <v/>
      </c>
      <c r="H102" s="150" t="str">
        <f t="shared" si="11"/>
        <v/>
      </c>
      <c r="I102" s="151" t="str">
        <f t="shared" si="12"/>
        <v/>
      </c>
      <c r="J102" s="151" t="str">
        <f t="shared" si="13"/>
        <v/>
      </c>
      <c r="K102" s="152"/>
      <c r="L102" s="133" t="str">
        <f t="shared" si="14"/>
        <v/>
      </c>
      <c r="M102" s="152"/>
      <c r="N102" s="153" t="str">
        <f t="shared" si="15"/>
        <v/>
      </c>
      <c r="O102" s="152"/>
      <c r="P102" s="153" t="str">
        <f t="shared" si="16"/>
        <v/>
      </c>
      <c r="Q102" s="152"/>
      <c r="R102" s="153" t="str">
        <f t="shared" si="17"/>
        <v/>
      </c>
      <c r="S102" s="152"/>
      <c r="T102" s="153" t="str">
        <f t="shared" si="18"/>
        <v/>
      </c>
      <c r="U102" s="143" t="str">
        <f t="shared" si="19"/>
        <v/>
      </c>
      <c r="V102" s="144" t="str">
        <f t="shared" si="20"/>
        <v/>
      </c>
      <c r="W102" s="155"/>
      <c r="X102" s="138"/>
      <c r="Y102" s="155"/>
      <c r="Z102" s="145"/>
    </row>
    <row r="103" spans="1:26" ht="18.75">
      <c r="A103" s="141">
        <v>99</v>
      </c>
      <c r="B103" s="146"/>
      <c r="C103" s="146"/>
      <c r="D103" s="147"/>
      <c r="E103" s="148"/>
      <c r="F103" s="148"/>
      <c r="G103" s="149" t="str">
        <f t="shared" si="21"/>
        <v/>
      </c>
      <c r="H103" s="150" t="str">
        <f t="shared" si="11"/>
        <v/>
      </c>
      <c r="I103" s="151" t="str">
        <f t="shared" si="12"/>
        <v/>
      </c>
      <c r="J103" s="151" t="str">
        <f t="shared" si="13"/>
        <v/>
      </c>
      <c r="K103" s="152"/>
      <c r="L103" s="133" t="str">
        <f t="shared" si="14"/>
        <v/>
      </c>
      <c r="M103" s="152"/>
      <c r="N103" s="153" t="str">
        <f t="shared" si="15"/>
        <v/>
      </c>
      <c r="O103" s="152"/>
      <c r="P103" s="153" t="str">
        <f t="shared" si="16"/>
        <v/>
      </c>
      <c r="Q103" s="152"/>
      <c r="R103" s="153" t="str">
        <f t="shared" si="17"/>
        <v/>
      </c>
      <c r="S103" s="152"/>
      <c r="T103" s="153" t="str">
        <f t="shared" si="18"/>
        <v/>
      </c>
      <c r="U103" s="143" t="str">
        <f t="shared" si="19"/>
        <v/>
      </c>
      <c r="V103" s="144" t="str">
        <f t="shared" si="20"/>
        <v/>
      </c>
      <c r="W103" s="155"/>
      <c r="X103" s="138"/>
      <c r="Y103" s="155"/>
      <c r="Z103" s="145"/>
    </row>
    <row r="104" spans="1:26" ht="18.75">
      <c r="A104" s="129">
        <v>100</v>
      </c>
      <c r="B104" s="146"/>
      <c r="C104" s="146"/>
      <c r="D104" s="147"/>
      <c r="E104" s="148"/>
      <c r="F104" s="148"/>
      <c r="G104" s="149" t="str">
        <f t="shared" si="21"/>
        <v/>
      </c>
      <c r="H104" s="150" t="str">
        <f t="shared" si="11"/>
        <v/>
      </c>
      <c r="I104" s="151" t="str">
        <f t="shared" si="12"/>
        <v/>
      </c>
      <c r="J104" s="151" t="str">
        <f t="shared" si="13"/>
        <v/>
      </c>
      <c r="K104" s="152"/>
      <c r="L104" s="133" t="str">
        <f t="shared" si="14"/>
        <v/>
      </c>
      <c r="M104" s="152"/>
      <c r="N104" s="153" t="str">
        <f t="shared" si="15"/>
        <v/>
      </c>
      <c r="O104" s="152"/>
      <c r="P104" s="153" t="str">
        <f t="shared" si="16"/>
        <v/>
      </c>
      <c r="Q104" s="152"/>
      <c r="R104" s="153" t="str">
        <f t="shared" si="17"/>
        <v/>
      </c>
      <c r="S104" s="152"/>
      <c r="T104" s="153" t="str">
        <f t="shared" si="18"/>
        <v/>
      </c>
      <c r="U104" s="143" t="str">
        <f t="shared" si="19"/>
        <v/>
      </c>
      <c r="V104" s="144" t="str">
        <f t="shared" si="20"/>
        <v/>
      </c>
      <c r="W104" s="155"/>
      <c r="X104" s="138"/>
      <c r="Y104" s="155"/>
      <c r="Z104" s="145"/>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4" customWidth="1"/>
    <col min="2" max="2" width="54.140625" style="174" customWidth="1"/>
    <col min="3" max="4" width="118.140625" style="174" customWidth="1"/>
    <col min="5" max="16384" width="9.140625" style="166"/>
  </cols>
  <sheetData>
    <row r="1" spans="1:4">
      <c r="A1" s="164" t="s">
        <v>192</v>
      </c>
      <c r="B1" s="164" t="s">
        <v>193</v>
      </c>
      <c r="C1" s="165" t="s">
        <v>196</v>
      </c>
      <c r="D1" s="165" t="s">
        <v>195</v>
      </c>
    </row>
    <row r="2" spans="1:4" ht="116.25" customHeight="1">
      <c r="A2" s="167">
        <v>0</v>
      </c>
      <c r="B2" s="168" t="s">
        <v>194</v>
      </c>
      <c r="C2" s="169"/>
      <c r="D2" s="169" t="s">
        <v>127</v>
      </c>
    </row>
    <row r="3" spans="1:4" ht="76.5">
      <c r="A3" s="170">
        <v>1</v>
      </c>
      <c r="B3" s="171" t="s">
        <v>90</v>
      </c>
      <c r="C3" s="172"/>
      <c r="D3" s="172" t="s">
        <v>114</v>
      </c>
    </row>
    <row r="4" spans="1:4" ht="76.5">
      <c r="A4" s="170">
        <v>2</v>
      </c>
      <c r="B4" s="171" t="s">
        <v>91</v>
      </c>
      <c r="C4" s="172"/>
      <c r="D4" s="172" t="s">
        <v>115</v>
      </c>
    </row>
    <row r="5" spans="1:4" ht="63.75">
      <c r="A5" s="170">
        <v>3</v>
      </c>
      <c r="B5" s="171" t="s">
        <v>92</v>
      </c>
      <c r="C5" s="172"/>
      <c r="D5" s="172" t="s">
        <v>116</v>
      </c>
    </row>
    <row r="6" spans="1:4" ht="51">
      <c r="A6" s="170">
        <v>4</v>
      </c>
      <c r="B6" s="171" t="s">
        <v>93</v>
      </c>
      <c r="C6" s="172"/>
      <c r="D6" s="172" t="s">
        <v>117</v>
      </c>
    </row>
    <row r="7" spans="1:4" ht="51">
      <c r="A7" s="170">
        <v>5</v>
      </c>
      <c r="B7" s="171" t="s">
        <v>94</v>
      </c>
      <c r="C7" s="172"/>
      <c r="D7" s="172" t="s">
        <v>117</v>
      </c>
    </row>
    <row r="8" spans="1:4" ht="110.25">
      <c r="A8" s="170">
        <v>6</v>
      </c>
      <c r="B8" s="171" t="s">
        <v>95</v>
      </c>
      <c r="C8" s="172"/>
      <c r="D8" s="172" t="s">
        <v>118</v>
      </c>
    </row>
    <row r="9" spans="1:4" ht="63.75">
      <c r="A9" s="170">
        <v>7</v>
      </c>
      <c r="B9" s="171" t="s">
        <v>96</v>
      </c>
      <c r="C9" s="172"/>
      <c r="D9" s="172" t="s">
        <v>119</v>
      </c>
    </row>
    <row r="10" spans="1:4" ht="51">
      <c r="A10" s="170">
        <v>8</v>
      </c>
      <c r="B10" s="171" t="s">
        <v>97</v>
      </c>
      <c r="C10" s="172"/>
      <c r="D10" s="172" t="s">
        <v>117</v>
      </c>
    </row>
    <row r="11" spans="1:4" ht="51">
      <c r="A11" s="170">
        <v>9</v>
      </c>
      <c r="B11" s="171" t="s">
        <v>98</v>
      </c>
      <c r="C11" s="172"/>
      <c r="D11" s="172" t="s">
        <v>117</v>
      </c>
    </row>
    <row r="12" spans="1:4" ht="51">
      <c r="A12" s="170">
        <v>10</v>
      </c>
      <c r="B12" s="171" t="s">
        <v>99</v>
      </c>
      <c r="C12" s="172"/>
      <c r="D12" s="172" t="s">
        <v>117</v>
      </c>
    </row>
    <row r="13" spans="1:4" ht="51">
      <c r="A13" s="170">
        <v>11</v>
      </c>
      <c r="B13" s="171" t="s">
        <v>100</v>
      </c>
      <c r="C13" s="172"/>
      <c r="D13" s="172" t="s">
        <v>117</v>
      </c>
    </row>
    <row r="14" spans="1:4" ht="51">
      <c r="A14" s="170">
        <v>12</v>
      </c>
      <c r="B14" s="171" t="s">
        <v>101</v>
      </c>
      <c r="C14" s="172"/>
      <c r="D14" s="172" t="s">
        <v>117</v>
      </c>
    </row>
    <row r="15" spans="1:4" ht="51">
      <c r="A15" s="170">
        <v>13</v>
      </c>
      <c r="B15" s="171" t="s">
        <v>102</v>
      </c>
      <c r="C15" s="172"/>
      <c r="D15" s="172" t="s">
        <v>120</v>
      </c>
    </row>
    <row r="16" spans="1:4" ht="51">
      <c r="A16" s="170">
        <v>14</v>
      </c>
      <c r="B16" s="171" t="s">
        <v>103</v>
      </c>
      <c r="C16" s="172"/>
      <c r="D16" s="172" t="s">
        <v>117</v>
      </c>
    </row>
    <row r="17" spans="1:4" ht="47.25">
      <c r="A17" s="170">
        <v>15</v>
      </c>
      <c r="B17" s="171" t="s">
        <v>104</v>
      </c>
      <c r="C17" s="172"/>
      <c r="D17" s="172" t="s">
        <v>121</v>
      </c>
    </row>
    <row r="18" spans="1:4" ht="51">
      <c r="A18" s="170">
        <v>16</v>
      </c>
      <c r="B18" s="171" t="s">
        <v>105</v>
      </c>
      <c r="C18" s="172"/>
      <c r="D18" s="172" t="s">
        <v>117</v>
      </c>
    </row>
    <row r="19" spans="1:4" ht="38.25">
      <c r="A19" s="170">
        <v>17</v>
      </c>
      <c r="B19" s="171" t="s">
        <v>106</v>
      </c>
      <c r="C19" s="172"/>
      <c r="D19" s="172" t="s">
        <v>122</v>
      </c>
    </row>
    <row r="20" spans="1:4" ht="51">
      <c r="A20" s="170">
        <v>18</v>
      </c>
      <c r="B20" s="171" t="s">
        <v>107</v>
      </c>
      <c r="C20" s="172"/>
      <c r="D20" s="172" t="s">
        <v>117</v>
      </c>
    </row>
    <row r="21" spans="1:4" ht="51">
      <c r="A21" s="170">
        <v>19</v>
      </c>
      <c r="B21" s="171" t="s">
        <v>108</v>
      </c>
      <c r="C21" s="172"/>
      <c r="D21" s="172" t="s">
        <v>117</v>
      </c>
    </row>
    <row r="22" spans="1:4" ht="51">
      <c r="A22" s="170">
        <v>20</v>
      </c>
      <c r="B22" s="171" t="s">
        <v>109</v>
      </c>
      <c r="C22" s="172"/>
      <c r="D22" s="172" t="s">
        <v>117</v>
      </c>
    </row>
    <row r="23" spans="1:4" ht="51">
      <c r="A23" s="170">
        <v>21</v>
      </c>
      <c r="B23" s="171" t="s">
        <v>110</v>
      </c>
      <c r="C23" s="172"/>
      <c r="D23" s="172" t="s">
        <v>120</v>
      </c>
    </row>
    <row r="24" spans="1:4" ht="51" hidden="1">
      <c r="A24" s="170">
        <v>21</v>
      </c>
      <c r="B24" s="171" t="s">
        <v>111</v>
      </c>
      <c r="C24" s="173"/>
      <c r="D24" s="173" t="s">
        <v>117</v>
      </c>
    </row>
    <row r="25" spans="1:4" ht="51">
      <c r="A25" s="170">
        <v>21</v>
      </c>
      <c r="B25" s="171" t="s">
        <v>112</v>
      </c>
      <c r="C25" s="175"/>
      <c r="D25" s="175" t="s">
        <v>117</v>
      </c>
    </row>
    <row r="26" spans="1:4" ht="51">
      <c r="A26" s="170">
        <v>21</v>
      </c>
      <c r="B26" s="171" t="s">
        <v>113</v>
      </c>
      <c r="C26" s="175"/>
      <c r="D26" s="175"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STATUS_REPORT</vt:lpstr>
      <vt:lpstr>Feriados</vt:lpstr>
      <vt:lpstr>Base dados pizza</vt:lpstr>
      <vt:lpstr>LISTA DE RISCOS</vt:lpstr>
      <vt:lpstr>STATUS_HISTORICO</vt:lpstr>
      <vt:lpstr>'LISTA DE RISCOS'!Print_Area</vt:lpstr>
      <vt:lpstr>STATUS_REPORT!Print_Area</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Gabriel</cp:lastModifiedBy>
  <cp:lastPrinted>2019-11-01T13:22:26Z</cp:lastPrinted>
  <dcterms:created xsi:type="dcterms:W3CDTF">2017-11-30T17:18:01Z</dcterms:created>
  <dcterms:modified xsi:type="dcterms:W3CDTF">2020-03-23T14:45:06Z</dcterms:modified>
</cp:coreProperties>
</file>