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E:\Data Science\PythonForDS\Credit Risk Modelling\"/>
    </mc:Choice>
  </mc:AlternateContent>
  <xr:revisionPtr revIDLastSave="0" documentId="13_ncr:1_{D259F5E8-BE86-4A8B-A349-4C2B4BDBECB2}" xr6:coauthVersionLast="47" xr6:coauthVersionMax="47" xr10:uidLastSave="{00000000-0000-0000-0000-000000000000}"/>
  <bookViews>
    <workbookView xWindow="-120" yWindow="-120" windowWidth="20640" windowHeight="10995" activeTab="1" xr2:uid="{00000000-000D-0000-FFFF-FFFF00000000}"/>
  </bookViews>
  <sheets>
    <sheet name="Loss metric in classification" sheetId="1" r:id="rId1"/>
    <sheet name="loss metric in regress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1" i="2" l="1"/>
  <c r="N82" i="2" s="1"/>
  <c r="M81" i="2"/>
  <c r="M82" i="2"/>
  <c r="M83" i="2"/>
  <c r="M84" i="2"/>
  <c r="M92" i="2" s="1"/>
  <c r="M85" i="2"/>
  <c r="M86" i="2"/>
  <c r="M87" i="2"/>
  <c r="M88" i="2"/>
  <c r="M89" i="2"/>
  <c r="M80" i="2"/>
  <c r="M63" i="2"/>
  <c r="M64" i="2"/>
  <c r="M65" i="2"/>
  <c r="M66" i="2"/>
  <c r="N66" i="2" s="1"/>
  <c r="M67" i="2"/>
  <c r="M68" i="2"/>
  <c r="M69" i="2"/>
  <c r="M70" i="2"/>
  <c r="M71" i="2"/>
  <c r="N71" i="2" s="1"/>
  <c r="M62" i="2"/>
  <c r="N70" i="2"/>
  <c r="N69" i="2"/>
  <c r="N68" i="2"/>
  <c r="N67" i="2"/>
  <c r="N65" i="2"/>
  <c r="N64" i="2"/>
  <c r="N63" i="2"/>
  <c r="K3" i="2"/>
  <c r="L3" i="2" s="1"/>
  <c r="M3" i="2" s="1"/>
  <c r="K4" i="2"/>
  <c r="L4" i="2" s="1"/>
  <c r="M4" i="2" s="1"/>
  <c r="K5" i="2"/>
  <c r="L5" i="2" s="1"/>
  <c r="M5" i="2" s="1"/>
  <c r="K6" i="2"/>
  <c r="L6" i="2" s="1"/>
  <c r="M6" i="2" s="1"/>
  <c r="K7" i="2"/>
  <c r="L7" i="2" s="1"/>
  <c r="M7" i="2" s="1"/>
  <c r="K8" i="2"/>
  <c r="L8" i="2" s="1"/>
  <c r="M8" i="2" s="1"/>
  <c r="K9" i="2"/>
  <c r="L9" i="2" s="1"/>
  <c r="M9" i="2" s="1"/>
  <c r="K10" i="2"/>
  <c r="L10" i="2" s="1"/>
  <c r="M10" i="2" s="1"/>
  <c r="K11" i="2"/>
  <c r="L11" i="2" s="1"/>
  <c r="M11" i="2" s="1"/>
  <c r="K2" i="2"/>
  <c r="N2" i="2" s="1"/>
  <c r="AK55" i="1"/>
  <c r="AK54" i="1"/>
  <c r="AK53" i="1"/>
  <c r="AK43" i="1"/>
  <c r="AK31" i="1"/>
  <c r="AK30" i="1"/>
  <c r="AK29" i="1"/>
  <c r="AK18" i="1"/>
  <c r="AK17" i="1"/>
  <c r="AL12" i="1"/>
  <c r="C9" i="1"/>
  <c r="C17" i="1"/>
  <c r="C21" i="1" s="1"/>
  <c r="C16" i="1"/>
  <c r="C12" i="1"/>
  <c r="E4" i="1"/>
  <c r="C13" i="1" s="1"/>
  <c r="E3" i="1"/>
  <c r="N89" i="2" l="1"/>
  <c r="N85" i="2"/>
  <c r="N81" i="2"/>
  <c r="N88" i="2"/>
  <c r="N84" i="2"/>
  <c r="N87" i="2"/>
  <c r="N83" i="2"/>
  <c r="N80" i="2"/>
  <c r="N86" i="2"/>
  <c r="M74" i="2"/>
  <c r="N62" i="2"/>
  <c r="N74" i="2" s="1"/>
  <c r="N3" i="2"/>
  <c r="N11" i="2"/>
  <c r="K14" i="2"/>
  <c r="N9" i="2"/>
  <c r="N5" i="2"/>
  <c r="N7" i="2"/>
  <c r="N10" i="2"/>
  <c r="N6" i="2"/>
  <c r="N8" i="2"/>
  <c r="N4" i="2"/>
  <c r="L2" i="2"/>
  <c r="C20" i="1"/>
  <c r="N92" i="2" l="1"/>
  <c r="L96" i="2" s="1"/>
  <c r="L14" i="2"/>
  <c r="M2" i="2"/>
  <c r="M14" i="2" s="1"/>
  <c r="N14" i="2"/>
  <c r="O14" i="2" s="1"/>
</calcChain>
</file>

<file path=xl/sharedStrings.xml><?xml version="1.0" encoding="utf-8"?>
<sst xmlns="http://schemas.openxmlformats.org/spreadsheetml/2006/main" count="187" uniqueCount="142">
  <si>
    <t>Predicted</t>
  </si>
  <si>
    <t>Actual</t>
  </si>
  <si>
    <t>Blue</t>
  </si>
  <si>
    <t>Red</t>
  </si>
  <si>
    <t>Problem statement</t>
  </si>
  <si>
    <t>Classification Problem</t>
  </si>
  <si>
    <t>Red &amp; Blue are target variables</t>
  </si>
  <si>
    <t>Confusion Matrix</t>
  </si>
  <si>
    <t>Accuracy</t>
  </si>
  <si>
    <t>Positive</t>
  </si>
  <si>
    <t>Negative</t>
  </si>
  <si>
    <t>TP</t>
  </si>
  <si>
    <t>TN</t>
  </si>
  <si>
    <t>FP</t>
  </si>
  <si>
    <t>FN</t>
  </si>
  <si>
    <t>Recall of each class will be different</t>
  </si>
  <si>
    <t>Total</t>
  </si>
  <si>
    <t>Recall (Red)</t>
  </si>
  <si>
    <t>Recall (Blue)</t>
  </si>
  <si>
    <t>Out of total values , how many are correctly predicted</t>
  </si>
  <si>
    <t>Recall</t>
  </si>
  <si>
    <t>Out of my total value for a class how many are corectly predicted</t>
  </si>
  <si>
    <t>Precision will also be different for each class</t>
  </si>
  <si>
    <t>Precision (Red)</t>
  </si>
  <si>
    <t>Precision (Blue)</t>
  </si>
  <si>
    <t>F1 Score</t>
  </si>
  <si>
    <t>Precision</t>
  </si>
  <si>
    <t>Out of my total predicted value for a class , how many are corectly predicted</t>
  </si>
  <si>
    <t>2xPxR / (P+R)</t>
  </si>
  <si>
    <t>F1 Score will also be different for each class</t>
  </si>
  <si>
    <t>F1 Score(Red)</t>
  </si>
  <si>
    <t>F1 Score(Blue)</t>
  </si>
  <si>
    <t>Dataset</t>
  </si>
  <si>
    <t>Balanced</t>
  </si>
  <si>
    <t>Imbalanced</t>
  </si>
  <si>
    <t>Red =100 Blue =100</t>
  </si>
  <si>
    <t>Red =95 Blue =5</t>
  </si>
  <si>
    <t>Examples of datasets</t>
  </si>
  <si>
    <t>Terrorist</t>
  </si>
  <si>
    <t>Non Terrorist</t>
  </si>
  <si>
    <t>2 Terrorist</t>
  </si>
  <si>
    <t>98 NON Terrorist</t>
  </si>
  <si>
    <t>Now if our manager says that create a model with more than 70% accuracy.</t>
  </si>
  <si>
    <t>One Crooked method is to mark evry passanger as non terrorist</t>
  </si>
  <si>
    <t>Benchmark Accuracy</t>
  </si>
  <si>
    <t>Our accuracy is</t>
  </si>
  <si>
    <t>Here as a data scientist to increase my model accuracy have allowed two terrorist to enter the airport which must not happen</t>
  </si>
  <si>
    <t>Hence the Accuracy matrix has failed completely in this case because of imbalanced dataset.</t>
  </si>
  <si>
    <t xml:space="preserve"> But if in this model we check the recall instead.</t>
  </si>
  <si>
    <t xml:space="preserve"> Recall (Terrorist)</t>
  </si>
  <si>
    <t>Recall (NON T)</t>
  </si>
  <si>
    <t>Now because of recall matrix we found that our model was able to identify all the NON Terrorist passanger  but was not able to detect the 2 terrorist even though the accuracy is 98%</t>
  </si>
  <si>
    <t>This shows our model is not as good as we had though it would be.</t>
  </si>
  <si>
    <t>Second way is to mark everyone as a terrorist</t>
  </si>
  <si>
    <t>Our Accuracy dipped very much to be just 2%</t>
  </si>
  <si>
    <t>Recall (T)</t>
  </si>
  <si>
    <t>Here our recall T is 100% which is better than we ever hoped for.</t>
  </si>
  <si>
    <t>But our model is also classifying our passangers as a terrorist which can lead to possible law suits , mental traumas because of investigation and will definetly miss their flights</t>
  </si>
  <si>
    <t>Hence we cant rely on recall matrix in this case.</t>
  </si>
  <si>
    <t>f1 score</t>
  </si>
  <si>
    <t>Precision (T)</t>
  </si>
  <si>
    <t>Lets take the same case and also check the F1 score matrix.</t>
  </si>
  <si>
    <t xml:space="preserve">Our F1 score is 3.9% which conveys more ideal information about our model performance </t>
  </si>
  <si>
    <t xml:space="preserve">Therefore in case of iMbalanced data f1 score is a better matrix for model evaluation </t>
  </si>
  <si>
    <t xml:space="preserve">Lets say if our model is performing as an ideal model (Doing all the correct classification) then what would be the values of various matrics. </t>
  </si>
  <si>
    <t>This is an ideal model.</t>
  </si>
  <si>
    <t xml:space="preserve">Note : One can manupulate scores in recall and precision to achieve a certain number but not the F1 score. </t>
  </si>
  <si>
    <t>Hence to truly access the model performance always check the f1 score.</t>
  </si>
  <si>
    <t>Regression In ML</t>
  </si>
  <si>
    <t>MAE</t>
  </si>
  <si>
    <t>MSE</t>
  </si>
  <si>
    <t>RMSE</t>
  </si>
  <si>
    <t>MAPE</t>
  </si>
  <si>
    <t>R2</t>
  </si>
  <si>
    <t xml:space="preserve">Actual Value </t>
  </si>
  <si>
    <t>Predicted Value</t>
  </si>
  <si>
    <t>Error</t>
  </si>
  <si>
    <t>Avg Error</t>
  </si>
  <si>
    <t>The average error shows that the model has no errors  but if we check individually there are many errors but due to presence of both postive and negative errors they cancelled out each other giving us a false insight of our model</t>
  </si>
  <si>
    <t>Therefore we don’t accommodate avg error as evaluation metric for our model.</t>
  </si>
  <si>
    <t>Mean Absolute Error</t>
  </si>
  <si>
    <t>Note:</t>
  </si>
  <si>
    <t>MAE is basically average of mode of errors (Not considering the signs but only the absolute values)</t>
  </si>
  <si>
    <t>Abosulte Error</t>
  </si>
  <si>
    <t>Squared Error</t>
  </si>
  <si>
    <t>MSE is average of squared errors.</t>
  </si>
  <si>
    <t>Therefore some other errrors were just introduced to remove the problem we are having because of the signs.</t>
  </si>
  <si>
    <t>1….</t>
  </si>
  <si>
    <t>2….</t>
  </si>
  <si>
    <t>Even though MSE was able to remove the sign the magnitude of error numerically was high.</t>
  </si>
  <si>
    <t xml:space="preserve">For example if you look at MSE i.e, 40 which means we have an average of error of 40 magnitude acroos the data. But if you see visually it is not actually right. </t>
  </si>
  <si>
    <t>Because of this the value of error seems out of bounds and is dificult to human intrepretation..</t>
  </si>
  <si>
    <t>Hence RMSE was instroduced.</t>
  </si>
  <si>
    <t>3….</t>
  </si>
  <si>
    <t>RMSE is just the square root of MSE.</t>
  </si>
  <si>
    <t>It reduces the magnitude of MSE which we had the problem with.</t>
  </si>
  <si>
    <t>But again RMSE do comes with a problem that it depends on the scale of the data.</t>
  </si>
  <si>
    <t>4….</t>
  </si>
  <si>
    <t>for eg. If a value A range from 0 to 100 and value B range from 10 mill to 100 mill and lets say RSME is 20 in bothe the case then which model is better?</t>
  </si>
  <si>
    <t>Let say the actual value is 40 for A</t>
  </si>
  <si>
    <t>But leys say actual value fof is 15 mil</t>
  </si>
  <si>
    <t>Pred value  will be range between 20 to 60 which is quite large range of values.</t>
  </si>
  <si>
    <t>Hence if you compare both models B is a better model for us.</t>
  </si>
  <si>
    <t>Hence we say RSME is scale dependent.</t>
  </si>
  <si>
    <t>pred value will range between 15mil-20 and 15mil +20 which is a very very very small variation in the value</t>
  </si>
  <si>
    <t>And we can just look at RSME and assume which model is better we have to know the scale of the data</t>
  </si>
  <si>
    <t>Percentage ABsolute error</t>
  </si>
  <si>
    <t>MAPE is average percentage of MAE</t>
  </si>
  <si>
    <t>APE = AE/Actual value for each predictions</t>
  </si>
  <si>
    <t>MAPE is the average of all the APE</t>
  </si>
  <si>
    <t>Now we just have have a error percentage rather than the magnitude of error which is independent of the scale of data.</t>
  </si>
  <si>
    <t>MAPE solves the Scaling problem which RSME was having. Hence it is used in different cases in the industry.</t>
  </si>
  <si>
    <t>Our Prediction performance is down the drain as we cant calculate num/zero.</t>
  </si>
  <si>
    <t>But the problem with MAPE is that is we want to predict 0 as an actual value. IT JUST DOESNT WORK !</t>
  </si>
  <si>
    <t>5….</t>
  </si>
  <si>
    <t>SSR</t>
  </si>
  <si>
    <t>SST</t>
  </si>
  <si>
    <t>R- SQUARE</t>
  </si>
  <si>
    <t>Sum of square of residual (SSR)</t>
  </si>
  <si>
    <t>Sum of square of total (SST)</t>
  </si>
  <si>
    <t>Avg Actual</t>
  </si>
  <si>
    <t>SR = (Predicted - Actual)^2</t>
  </si>
  <si>
    <t>ST = (Actual - mean(actual))^2</t>
  </si>
  <si>
    <t>SR</t>
  </si>
  <si>
    <t>ST</t>
  </si>
  <si>
    <t>Square Residual</t>
  </si>
  <si>
    <t>Square Total</t>
  </si>
  <si>
    <t>R square = 1 - (SSR/SST)</t>
  </si>
  <si>
    <t># Even if there is an actual value zero to be predicted it still works</t>
  </si>
  <si>
    <t># R square is scale independent because we are getting a ratio</t>
  </si>
  <si>
    <t>Formula breakdown :</t>
  </si>
  <si>
    <t>R2 when more , means good prediction</t>
  </si>
  <si>
    <t>This means that your predicted value is very close to the actual value</t>
  </si>
  <si>
    <t>When SSR is less then the whole fraction becomes smaller and 1 - small value is a big number. Hence R2 is more and vice versa</t>
  </si>
  <si>
    <t>When SST is more then , it means the actual values has spread far away from the mean so common sense is SSR will also suffer because of this and will have a higher number.</t>
  </si>
  <si>
    <t>Now big value/big value is always a small number.</t>
  </si>
  <si>
    <t>Therfore R2 will be more in this case.</t>
  </si>
  <si>
    <t>There can be these cases:</t>
  </si>
  <si>
    <t>1. High SSR and High SST</t>
  </si>
  <si>
    <t>2. Low SSR and Low SST</t>
  </si>
  <si>
    <t>3. High SSR and low SST</t>
  </si>
  <si>
    <t>4. Low SSR and high SST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</si>
</sst>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C00000"/>
      <name val="Calibri"/>
      <family val="2"/>
      <scheme val="minor"/>
    </font>
    <font>
      <b/>
      <sz val="11"/>
      <color theme="9"/>
      <name val="Calibri"/>
      <family val="2"/>
      <scheme val="minor"/>
    </font>
    <font>
      <b/>
      <sz val="11"/>
      <color rgb="FFFF0000"/>
      <name val="Calibri"/>
      <family val="2"/>
      <scheme val="minor"/>
    </font>
    <font>
      <b/>
      <sz val="11"/>
      <color rgb="FF0070C0"/>
      <name val="Calibri"/>
      <family val="2"/>
      <scheme val="minor"/>
    </font>
    <font>
      <b/>
      <u/>
      <sz val="11"/>
      <color theme="1"/>
      <name val="Calibri"/>
      <family val="2"/>
      <scheme val="minor"/>
    </font>
    <font>
      <b/>
      <u/>
      <sz val="11"/>
      <color rgb="FFFF0000"/>
      <name val="Calibri"/>
      <family val="2"/>
      <scheme val="minor"/>
    </font>
    <font>
      <b/>
      <sz val="11"/>
      <name val="Calibri"/>
      <family val="2"/>
      <scheme val="minor"/>
    </font>
    <font>
      <b/>
      <sz val="11"/>
      <color rgb="FF00B050"/>
      <name val="Calibri"/>
      <family val="2"/>
      <scheme val="minor"/>
    </font>
    <font>
      <sz val="11"/>
      <color rgb="FF00B050"/>
      <name val="Calibri"/>
      <family val="2"/>
      <scheme val="minor"/>
    </font>
    <font>
      <sz val="11"/>
      <color theme="8"/>
      <name val="Calibri"/>
      <family val="2"/>
      <scheme val="minor"/>
    </font>
    <font>
      <b/>
      <sz val="11"/>
      <color rgb="FF002060"/>
      <name val="Calibri"/>
      <family val="2"/>
      <scheme val="minor"/>
    </font>
    <font>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7"/>
        <bgColor indexed="64"/>
      </patternFill>
    </fill>
    <fill>
      <patternFill patternType="solid">
        <fgColor rgb="FFFFFF00"/>
        <bgColor indexed="64"/>
      </patternFill>
    </fill>
  </fills>
  <borders count="1">
    <border>
      <left/>
      <right/>
      <top/>
      <bottom/>
      <diagonal/>
    </border>
  </borders>
  <cellStyleXfs count="2">
    <xf numFmtId="0" fontId="0" fillId="0" borderId="0"/>
    <xf numFmtId="9" fontId="14" fillId="0" borderId="0" applyFont="0" applyFill="0" applyBorder="0" applyAlignment="0" applyProtection="0"/>
  </cellStyleXfs>
  <cellXfs count="21">
    <xf numFmtId="0" fontId="0" fillId="0" borderId="0" xfId="0"/>
    <xf numFmtId="0" fontId="0" fillId="2" borderId="0" xfId="0" applyFill="1"/>
    <xf numFmtId="0" fontId="2" fillId="0" borderId="0" xfId="0" applyFont="1"/>
    <xf numFmtId="0" fontId="3" fillId="0" borderId="0" xfId="0" applyFont="1"/>
    <xf numFmtId="0" fontId="4" fillId="2" borderId="0" xfId="0" applyFont="1" applyFill="1"/>
    <xf numFmtId="0" fontId="2" fillId="3" borderId="0" xfId="0" applyFont="1" applyFill="1"/>
    <xf numFmtId="0" fontId="2" fillId="4" borderId="0" xfId="0" applyFont="1" applyFill="1"/>
    <xf numFmtId="0" fontId="1" fillId="0" borderId="0" xfId="0" applyFont="1"/>
    <xf numFmtId="0" fontId="5" fillId="0" borderId="0" xfId="0" applyFont="1"/>
    <xf numFmtId="9" fontId="2" fillId="0" borderId="0" xfId="0" applyNumberFormat="1" applyFont="1"/>
    <xf numFmtId="0" fontId="6" fillId="0" borderId="0" xfId="0" applyFont="1"/>
    <xf numFmtId="0" fontId="7" fillId="0" borderId="0" xfId="0" applyFont="1"/>
    <xf numFmtId="0" fontId="8" fillId="0" borderId="0" xfId="0" applyFont="1"/>
    <xf numFmtId="0" fontId="9" fillId="0" borderId="0" xfId="0" applyFont="1"/>
    <xf numFmtId="0" fontId="9" fillId="0" borderId="0" xfId="0" applyFont="1" applyAlignment="1">
      <alignment vertical="center"/>
    </xf>
    <xf numFmtId="0" fontId="10" fillId="0" borderId="0" xfId="0" applyFont="1"/>
    <xf numFmtId="0" fontId="11" fillId="0" borderId="0" xfId="0" applyFont="1"/>
    <xf numFmtId="0" fontId="12" fillId="0" borderId="0" xfId="0" applyFont="1"/>
    <xf numFmtId="0" fontId="0" fillId="5" borderId="0" xfId="0" applyFill="1"/>
    <xf numFmtId="0" fontId="13" fillId="0" borderId="0" xfId="0" applyFont="1"/>
    <xf numFmtId="9" fontId="2"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60"/>
  <sheetViews>
    <sheetView topLeftCell="K30" zoomScale="85" zoomScaleNormal="85" workbookViewId="0">
      <selection activeCell="S50" sqref="S50"/>
    </sheetView>
  </sheetViews>
  <sheetFormatPr defaultRowHeight="15" x14ac:dyDescent="0.25"/>
  <cols>
    <col min="2" max="2" width="14" customWidth="1"/>
    <col min="19" max="19" width="10.85546875" customWidth="1"/>
    <col min="32" max="33" width="14.140625" customWidth="1"/>
    <col min="36" max="36" width="16.5703125" customWidth="1"/>
    <col min="37" max="37" width="8" customWidth="1"/>
  </cols>
  <sheetData>
    <row r="1" spans="1:38" x14ac:dyDescent="0.25">
      <c r="C1" s="4" t="s">
        <v>0</v>
      </c>
      <c r="H1" s="2" t="s">
        <v>4</v>
      </c>
    </row>
    <row r="2" spans="1:38" x14ac:dyDescent="0.25">
      <c r="C2" s="2" t="s">
        <v>3</v>
      </c>
      <c r="D2" s="2" t="s">
        <v>2</v>
      </c>
      <c r="E2" t="s">
        <v>16</v>
      </c>
      <c r="H2" t="s">
        <v>5</v>
      </c>
      <c r="R2" s="2" t="s">
        <v>32</v>
      </c>
      <c r="S2" s="2" t="s">
        <v>33</v>
      </c>
      <c r="T2" t="s">
        <v>36</v>
      </c>
    </row>
    <row r="3" spans="1:38" x14ac:dyDescent="0.25">
      <c r="A3" s="3" t="s">
        <v>1</v>
      </c>
      <c r="B3" s="2" t="s">
        <v>3</v>
      </c>
      <c r="C3" s="6">
        <v>70</v>
      </c>
      <c r="D3" s="2">
        <v>30</v>
      </c>
      <c r="E3" s="3">
        <f>SUM(C3:D3)</f>
        <v>100</v>
      </c>
      <c r="H3" t="s">
        <v>6</v>
      </c>
      <c r="R3" s="2"/>
      <c r="S3" s="2" t="s">
        <v>34</v>
      </c>
      <c r="T3" t="s">
        <v>35</v>
      </c>
      <c r="AA3" t="s">
        <v>37</v>
      </c>
    </row>
    <row r="4" spans="1:38" x14ac:dyDescent="0.25">
      <c r="B4" s="2" t="s">
        <v>2</v>
      </c>
      <c r="C4" s="2">
        <v>20</v>
      </c>
      <c r="D4" s="6">
        <v>80</v>
      </c>
      <c r="E4" s="3">
        <f>SUM(C4:D4)</f>
        <v>100</v>
      </c>
      <c r="AA4" s="2" t="s">
        <v>40</v>
      </c>
    </row>
    <row r="5" spans="1:38" x14ac:dyDescent="0.25">
      <c r="AA5" s="2" t="s">
        <v>41</v>
      </c>
    </row>
    <row r="6" spans="1:38" x14ac:dyDescent="0.25">
      <c r="AE6" t="s">
        <v>42</v>
      </c>
    </row>
    <row r="7" spans="1:38" x14ac:dyDescent="0.25">
      <c r="B7" s="2" t="s">
        <v>7</v>
      </c>
      <c r="AE7" s="2" t="s">
        <v>43</v>
      </c>
    </row>
    <row r="9" spans="1:38" x14ac:dyDescent="0.25">
      <c r="B9" s="2" t="s">
        <v>8</v>
      </c>
      <c r="C9" s="7">
        <f xml:space="preserve"> (C3+D4)/(C3+D3+C4+D4)</f>
        <v>0.75</v>
      </c>
      <c r="H9" s="2" t="s">
        <v>8</v>
      </c>
      <c r="I9" s="2" t="s">
        <v>19</v>
      </c>
      <c r="AG9" s="4" t="s">
        <v>0</v>
      </c>
    </row>
    <row r="10" spans="1:38" x14ac:dyDescent="0.25">
      <c r="H10" s="2" t="s">
        <v>20</v>
      </c>
      <c r="I10" s="2" t="s">
        <v>21</v>
      </c>
      <c r="AG10" s="2" t="s">
        <v>38</v>
      </c>
      <c r="AH10" s="2" t="s">
        <v>39</v>
      </c>
    </row>
    <row r="11" spans="1:38" x14ac:dyDescent="0.25">
      <c r="B11" s="2" t="s">
        <v>15</v>
      </c>
      <c r="C11" s="2"/>
      <c r="H11" s="2" t="s">
        <v>26</v>
      </c>
      <c r="I11" s="2" t="s">
        <v>27</v>
      </c>
      <c r="AE11" s="3" t="s">
        <v>1</v>
      </c>
      <c r="AF11" s="2" t="s">
        <v>38</v>
      </c>
      <c r="AG11">
        <v>0</v>
      </c>
      <c r="AH11">
        <v>2</v>
      </c>
      <c r="AJ11" s="2" t="s">
        <v>44</v>
      </c>
      <c r="AL11" s="9">
        <v>0.7</v>
      </c>
    </row>
    <row r="12" spans="1:38" x14ac:dyDescent="0.25">
      <c r="B12" s="2" t="s">
        <v>17</v>
      </c>
      <c r="C12">
        <f xml:space="preserve"> C3/100</f>
        <v>0.7</v>
      </c>
      <c r="H12" s="2" t="s">
        <v>25</v>
      </c>
      <c r="I12" s="2" t="s">
        <v>28</v>
      </c>
      <c r="AF12" s="2" t="s">
        <v>39</v>
      </c>
      <c r="AG12">
        <v>0</v>
      </c>
      <c r="AH12">
        <v>98</v>
      </c>
      <c r="AJ12" s="2" t="s">
        <v>45</v>
      </c>
      <c r="AL12" s="2">
        <f xml:space="preserve"> SUM(AG11,AH12)/SUM(AG11:AH12)</f>
        <v>0.98</v>
      </c>
    </row>
    <row r="13" spans="1:38" x14ac:dyDescent="0.25">
      <c r="B13" s="2" t="s">
        <v>18</v>
      </c>
      <c r="C13">
        <f>D4/E4</f>
        <v>0.8</v>
      </c>
    </row>
    <row r="14" spans="1:38" x14ac:dyDescent="0.25">
      <c r="AE14" t="s">
        <v>46</v>
      </c>
    </row>
    <row r="15" spans="1:38" x14ac:dyDescent="0.25">
      <c r="B15" s="2" t="s">
        <v>22</v>
      </c>
      <c r="AE15" s="2" t="s">
        <v>47</v>
      </c>
      <c r="AF15" s="2"/>
      <c r="AG15" s="2"/>
      <c r="AH15" s="2"/>
      <c r="AI15" s="2"/>
      <c r="AJ15" s="2"/>
      <c r="AK15" s="2"/>
      <c r="AL15" s="2"/>
    </row>
    <row r="16" spans="1:38" x14ac:dyDescent="0.25">
      <c r="B16" s="2" t="s">
        <v>23</v>
      </c>
      <c r="C16">
        <f>C3/SUM(C3:C4)</f>
        <v>0.77777777777777779</v>
      </c>
    </row>
    <row r="17" spans="2:37" x14ac:dyDescent="0.25">
      <c r="B17" s="2" t="s">
        <v>24</v>
      </c>
      <c r="C17">
        <f>D4/SUM(D3:D4)</f>
        <v>0.72727272727272729</v>
      </c>
      <c r="AE17" t="s">
        <v>48</v>
      </c>
      <c r="AJ17" s="2" t="s">
        <v>49</v>
      </c>
      <c r="AK17" s="2">
        <f>AG11/SUM(AG11:AH11)</f>
        <v>0</v>
      </c>
    </row>
    <row r="18" spans="2:37" x14ac:dyDescent="0.25">
      <c r="AJ18" s="2" t="s">
        <v>50</v>
      </c>
      <c r="AK18" s="2">
        <f>AH12/SUM(AG12:AH12)</f>
        <v>1</v>
      </c>
    </row>
    <row r="19" spans="2:37" x14ac:dyDescent="0.25">
      <c r="B19" s="2" t="s">
        <v>29</v>
      </c>
    </row>
    <row r="20" spans="2:37" x14ac:dyDescent="0.25">
      <c r="B20" s="2" t="s">
        <v>30</v>
      </c>
      <c r="C20">
        <f>(2*C16*C12)/SUM(C12,C16)</f>
        <v>0.73684210526315774</v>
      </c>
      <c r="AE20" s="2" t="s">
        <v>51</v>
      </c>
    </row>
    <row r="21" spans="2:37" x14ac:dyDescent="0.25">
      <c r="B21" s="2" t="s">
        <v>31</v>
      </c>
      <c r="C21">
        <f xml:space="preserve"> 2*C17*C13/SUM(C13,C17)</f>
        <v>0.76190476190476197</v>
      </c>
      <c r="AE21" s="2" t="s">
        <v>52</v>
      </c>
    </row>
    <row r="24" spans="2:37" x14ac:dyDescent="0.25">
      <c r="AE24" s="2" t="s">
        <v>53</v>
      </c>
    </row>
    <row r="25" spans="2:37" x14ac:dyDescent="0.25">
      <c r="C25" s="2" t="s">
        <v>9</v>
      </c>
      <c r="D25" s="2" t="s">
        <v>10</v>
      </c>
    </row>
    <row r="26" spans="2:37" x14ac:dyDescent="0.25">
      <c r="B26" s="2" t="s">
        <v>9</v>
      </c>
      <c r="C26" s="6" t="s">
        <v>11</v>
      </c>
      <c r="D26" s="5" t="s">
        <v>14</v>
      </c>
      <c r="AG26" s="4" t="s">
        <v>0</v>
      </c>
    </row>
    <row r="27" spans="2:37" x14ac:dyDescent="0.25">
      <c r="B27" s="2" t="s">
        <v>10</v>
      </c>
      <c r="C27" s="5" t="s">
        <v>13</v>
      </c>
      <c r="D27" s="6" t="s">
        <v>12</v>
      </c>
      <c r="AG27" s="2" t="s">
        <v>38</v>
      </c>
      <c r="AH27" s="2" t="s">
        <v>39</v>
      </c>
    </row>
    <row r="28" spans="2:37" x14ac:dyDescent="0.25">
      <c r="AE28" s="3" t="s">
        <v>1</v>
      </c>
      <c r="AF28" s="2" t="s">
        <v>38</v>
      </c>
      <c r="AG28">
        <v>2</v>
      </c>
      <c r="AH28">
        <v>0</v>
      </c>
    </row>
    <row r="29" spans="2:37" x14ac:dyDescent="0.25">
      <c r="AF29" s="2" t="s">
        <v>39</v>
      </c>
      <c r="AG29">
        <v>98</v>
      </c>
      <c r="AH29">
        <v>0</v>
      </c>
      <c r="AJ29" s="2" t="s">
        <v>8</v>
      </c>
      <c r="AK29" s="2">
        <f>SUM(AG28,AH29)/SUM(AG28:AH29)</f>
        <v>0.02</v>
      </c>
    </row>
    <row r="30" spans="2:37" x14ac:dyDescent="0.25">
      <c r="AJ30" s="2" t="s">
        <v>55</v>
      </c>
      <c r="AK30" s="2">
        <f>AG28/SUM(AG28:AH28)</f>
        <v>1</v>
      </c>
    </row>
    <row r="31" spans="2:37" x14ac:dyDescent="0.25">
      <c r="AE31" s="2" t="s">
        <v>54</v>
      </c>
      <c r="AJ31" s="2" t="s">
        <v>50</v>
      </c>
      <c r="AK31" s="2">
        <f>AH29/SUM(AG29:AH29)</f>
        <v>0</v>
      </c>
    </row>
    <row r="32" spans="2:37" x14ac:dyDescent="0.25">
      <c r="AE32" t="s">
        <v>56</v>
      </c>
    </row>
    <row r="33" spans="31:37" x14ac:dyDescent="0.25">
      <c r="AE33" s="8" t="s">
        <v>57</v>
      </c>
    </row>
    <row r="34" spans="31:37" x14ac:dyDescent="0.25">
      <c r="AE34" t="s">
        <v>58</v>
      </c>
    </row>
    <row r="36" spans="31:37" x14ac:dyDescent="0.25">
      <c r="AE36" t="s">
        <v>61</v>
      </c>
    </row>
    <row r="38" spans="31:37" x14ac:dyDescent="0.25">
      <c r="AG38" s="4" t="s">
        <v>0</v>
      </c>
    </row>
    <row r="39" spans="31:37" x14ac:dyDescent="0.25">
      <c r="AG39" s="2" t="s">
        <v>38</v>
      </c>
      <c r="AH39" s="2" t="s">
        <v>39</v>
      </c>
    </row>
    <row r="40" spans="31:37" x14ac:dyDescent="0.25">
      <c r="AE40" s="3" t="s">
        <v>1</v>
      </c>
      <c r="AF40" s="2" t="s">
        <v>38</v>
      </c>
      <c r="AG40">
        <v>2</v>
      </c>
      <c r="AH40">
        <v>0</v>
      </c>
    </row>
    <row r="41" spans="31:37" x14ac:dyDescent="0.25">
      <c r="AF41" s="2" t="s">
        <v>39</v>
      </c>
      <c r="AG41">
        <v>98</v>
      </c>
      <c r="AH41">
        <v>0</v>
      </c>
      <c r="AJ41" s="2" t="s">
        <v>55</v>
      </c>
      <c r="AK41" s="9">
        <v>1</v>
      </c>
    </row>
    <row r="42" spans="31:37" x14ac:dyDescent="0.25">
      <c r="AJ42" s="2" t="s">
        <v>60</v>
      </c>
      <c r="AK42" s="9">
        <v>0.02</v>
      </c>
    </row>
    <row r="43" spans="31:37" x14ac:dyDescent="0.25">
      <c r="AJ43" s="8" t="s">
        <v>59</v>
      </c>
      <c r="AK43" s="8">
        <f>2*0.02*1/(0.02+1)</f>
        <v>3.9215686274509803E-2</v>
      </c>
    </row>
    <row r="45" spans="31:37" x14ac:dyDescent="0.25">
      <c r="AE45" t="s">
        <v>62</v>
      </c>
    </row>
    <row r="46" spans="31:37" x14ac:dyDescent="0.25">
      <c r="AE46" s="2" t="s">
        <v>63</v>
      </c>
      <c r="AF46" s="2"/>
      <c r="AG46" s="2"/>
      <c r="AH46" s="2"/>
      <c r="AI46" s="2"/>
      <c r="AJ46" s="2"/>
    </row>
    <row r="49" spans="31:37" x14ac:dyDescent="0.25">
      <c r="AE49" s="10" t="s">
        <v>64</v>
      </c>
    </row>
    <row r="52" spans="31:37" x14ac:dyDescent="0.25">
      <c r="AG52" s="4" t="s">
        <v>0</v>
      </c>
    </row>
    <row r="53" spans="31:37" x14ac:dyDescent="0.25">
      <c r="AG53" s="2" t="s">
        <v>38</v>
      </c>
      <c r="AH53" s="2" t="s">
        <v>39</v>
      </c>
      <c r="AJ53" s="2" t="s">
        <v>55</v>
      </c>
      <c r="AK53">
        <f xml:space="preserve"> AG54/SUM(AG54:AH54)</f>
        <v>1</v>
      </c>
    </row>
    <row r="54" spans="31:37" x14ac:dyDescent="0.25">
      <c r="AE54" s="3" t="s">
        <v>1</v>
      </c>
      <c r="AF54" s="2" t="s">
        <v>38</v>
      </c>
      <c r="AG54">
        <v>2</v>
      </c>
      <c r="AH54">
        <v>0</v>
      </c>
      <c r="AJ54" s="2" t="s">
        <v>60</v>
      </c>
      <c r="AK54">
        <f>AG54/SUM(AG54:AG55)</f>
        <v>1</v>
      </c>
    </row>
    <row r="55" spans="31:37" x14ac:dyDescent="0.25">
      <c r="AF55" s="2" t="s">
        <v>39</v>
      </c>
      <c r="AG55">
        <v>0</v>
      </c>
      <c r="AH55">
        <v>98</v>
      </c>
      <c r="AJ55" s="8" t="s">
        <v>59</v>
      </c>
      <c r="AK55" s="8">
        <f>2*AK53*AK54/SUM(AK53:AK54)</f>
        <v>1</v>
      </c>
    </row>
    <row r="57" spans="31:37" x14ac:dyDescent="0.25">
      <c r="AE57" t="s">
        <v>65</v>
      </c>
    </row>
    <row r="59" spans="31:37" x14ac:dyDescent="0.25">
      <c r="AE59" s="2" t="s">
        <v>66</v>
      </c>
    </row>
    <row r="60" spans="31:37" x14ac:dyDescent="0.25">
      <c r="AE60" s="2" t="s">
        <v>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035C5-A5DF-41C8-BE02-7A9B685A8ED1}">
  <dimension ref="C1:R114"/>
  <sheetViews>
    <sheetView tabSelected="1" topLeftCell="B100" zoomScale="85" zoomScaleNormal="85" workbookViewId="0">
      <selection activeCell="M113" sqref="M113"/>
    </sheetView>
  </sheetViews>
  <sheetFormatPr defaultRowHeight="15" x14ac:dyDescent="0.25"/>
  <cols>
    <col min="9" max="9" width="12.7109375" customWidth="1"/>
    <col min="10" max="10" width="15.42578125" customWidth="1"/>
    <col min="11" max="11" width="12.7109375" customWidth="1"/>
    <col min="12" max="12" width="14.42578125" customWidth="1"/>
    <col min="13" max="13" width="26.42578125" customWidth="1"/>
    <col min="14" max="14" width="12.85546875" customWidth="1"/>
    <col min="15" max="15" width="17.42578125" customWidth="1"/>
  </cols>
  <sheetData>
    <row r="1" spans="3:15" x14ac:dyDescent="0.25">
      <c r="D1" s="2" t="s">
        <v>68</v>
      </c>
      <c r="I1" s="11" t="s">
        <v>74</v>
      </c>
      <c r="J1" s="11" t="s">
        <v>75</v>
      </c>
      <c r="K1" s="12" t="s">
        <v>76</v>
      </c>
      <c r="L1" s="11" t="s">
        <v>83</v>
      </c>
      <c r="M1" s="11" t="s">
        <v>106</v>
      </c>
      <c r="N1" s="11" t="s">
        <v>84</v>
      </c>
      <c r="O1" s="11"/>
    </row>
    <row r="2" spans="3:15" x14ac:dyDescent="0.25">
      <c r="I2">
        <v>95</v>
      </c>
      <c r="J2">
        <v>79</v>
      </c>
      <c r="K2">
        <f>J2-I2</f>
        <v>-16</v>
      </c>
      <c r="L2">
        <f xml:space="preserve"> ABS(K2)</f>
        <v>16</v>
      </c>
      <c r="M2">
        <f>L2/I2</f>
        <v>0.16842105263157894</v>
      </c>
      <c r="N2">
        <f>K2^2</f>
        <v>256</v>
      </c>
    </row>
    <row r="3" spans="3:15" x14ac:dyDescent="0.25">
      <c r="C3" s="8" t="s">
        <v>69</v>
      </c>
      <c r="D3" t="s">
        <v>80</v>
      </c>
      <c r="I3">
        <v>90</v>
      </c>
      <c r="J3">
        <v>88</v>
      </c>
      <c r="K3">
        <f t="shared" ref="K3:K11" si="0">J3-I3</f>
        <v>-2</v>
      </c>
      <c r="L3">
        <f t="shared" ref="L3:L11" si="1" xml:space="preserve"> ABS(K3)</f>
        <v>2</v>
      </c>
      <c r="M3">
        <f t="shared" ref="M3:M11" si="2">L3/I3</f>
        <v>2.2222222222222223E-2</v>
      </c>
      <c r="N3">
        <f t="shared" ref="N3:N11" si="3">K3^2</f>
        <v>4</v>
      </c>
    </row>
    <row r="4" spans="3:15" x14ac:dyDescent="0.25">
      <c r="C4" s="8" t="s">
        <v>70</v>
      </c>
      <c r="I4">
        <v>55</v>
      </c>
      <c r="J4">
        <v>63</v>
      </c>
      <c r="K4">
        <f t="shared" si="0"/>
        <v>8</v>
      </c>
      <c r="L4">
        <f t="shared" si="1"/>
        <v>8</v>
      </c>
      <c r="M4">
        <f t="shared" si="2"/>
        <v>0.14545454545454545</v>
      </c>
      <c r="N4">
        <f t="shared" si="3"/>
        <v>64</v>
      </c>
    </row>
    <row r="5" spans="3:15" x14ac:dyDescent="0.25">
      <c r="C5" s="8" t="s">
        <v>71</v>
      </c>
      <c r="I5">
        <v>31</v>
      </c>
      <c r="J5">
        <v>29</v>
      </c>
      <c r="K5">
        <f t="shared" si="0"/>
        <v>-2</v>
      </c>
      <c r="L5">
        <f t="shared" si="1"/>
        <v>2</v>
      </c>
      <c r="M5">
        <f t="shared" si="2"/>
        <v>6.4516129032258063E-2</v>
      </c>
      <c r="N5">
        <f t="shared" si="3"/>
        <v>4</v>
      </c>
    </row>
    <row r="6" spans="3:15" x14ac:dyDescent="0.25">
      <c r="C6" s="8" t="s">
        <v>72</v>
      </c>
      <c r="I6">
        <v>40</v>
      </c>
      <c r="J6">
        <v>46</v>
      </c>
      <c r="K6">
        <f t="shared" si="0"/>
        <v>6</v>
      </c>
      <c r="L6">
        <f t="shared" si="1"/>
        <v>6</v>
      </c>
      <c r="M6">
        <f t="shared" si="2"/>
        <v>0.15</v>
      </c>
      <c r="N6">
        <f t="shared" si="3"/>
        <v>36</v>
      </c>
    </row>
    <row r="7" spans="3:15" x14ac:dyDescent="0.25">
      <c r="C7" s="8" t="s">
        <v>73</v>
      </c>
      <c r="I7">
        <v>61</v>
      </c>
      <c r="J7">
        <v>58</v>
      </c>
      <c r="K7">
        <f t="shared" si="0"/>
        <v>-3</v>
      </c>
      <c r="L7">
        <f t="shared" si="1"/>
        <v>3</v>
      </c>
      <c r="M7">
        <f t="shared" si="2"/>
        <v>4.9180327868852458E-2</v>
      </c>
      <c r="N7">
        <f t="shared" si="3"/>
        <v>9</v>
      </c>
    </row>
    <row r="8" spans="3:15" x14ac:dyDescent="0.25">
      <c r="I8">
        <v>54</v>
      </c>
      <c r="J8">
        <v>59</v>
      </c>
      <c r="K8">
        <f t="shared" si="0"/>
        <v>5</v>
      </c>
      <c r="L8">
        <f t="shared" si="1"/>
        <v>5</v>
      </c>
      <c r="M8">
        <f t="shared" si="2"/>
        <v>9.2592592592592587E-2</v>
      </c>
      <c r="N8">
        <f t="shared" si="3"/>
        <v>25</v>
      </c>
    </row>
    <row r="9" spans="3:15" x14ac:dyDescent="0.25">
      <c r="I9">
        <v>83</v>
      </c>
      <c r="J9">
        <v>84</v>
      </c>
      <c r="K9">
        <f t="shared" si="0"/>
        <v>1</v>
      </c>
      <c r="L9">
        <f t="shared" si="1"/>
        <v>1</v>
      </c>
      <c r="M9">
        <f t="shared" si="2"/>
        <v>1.2048192771084338E-2</v>
      </c>
      <c r="N9">
        <f t="shared" si="3"/>
        <v>1</v>
      </c>
    </row>
    <row r="10" spans="3:15" x14ac:dyDescent="0.25">
      <c r="I10">
        <v>85</v>
      </c>
      <c r="J10">
        <v>86</v>
      </c>
      <c r="K10">
        <f t="shared" si="0"/>
        <v>1</v>
      </c>
      <c r="L10">
        <f t="shared" si="1"/>
        <v>1</v>
      </c>
      <c r="M10">
        <f t="shared" si="2"/>
        <v>1.1764705882352941E-2</v>
      </c>
      <c r="N10">
        <f t="shared" si="3"/>
        <v>1</v>
      </c>
    </row>
    <row r="11" spans="3:15" x14ac:dyDescent="0.25">
      <c r="I11">
        <v>92</v>
      </c>
      <c r="J11">
        <v>94</v>
      </c>
      <c r="K11">
        <f t="shared" si="0"/>
        <v>2</v>
      </c>
      <c r="L11">
        <f t="shared" si="1"/>
        <v>2</v>
      </c>
      <c r="M11">
        <f t="shared" si="2"/>
        <v>2.1739130434782608E-2</v>
      </c>
      <c r="N11">
        <f t="shared" si="3"/>
        <v>4</v>
      </c>
    </row>
    <row r="13" spans="3:15" x14ac:dyDescent="0.25">
      <c r="K13" s="13" t="s">
        <v>77</v>
      </c>
      <c r="L13" s="14" t="s">
        <v>69</v>
      </c>
      <c r="M13" s="14" t="s">
        <v>72</v>
      </c>
      <c r="N13" s="2" t="s">
        <v>70</v>
      </c>
      <c r="O13" s="2" t="s">
        <v>71</v>
      </c>
    </row>
    <row r="14" spans="3:15" x14ac:dyDescent="0.25">
      <c r="K14" s="8">
        <f>AVERAGE(K2:K11)</f>
        <v>0</v>
      </c>
      <c r="L14" s="8">
        <f>AVERAGE(L2:L11)</f>
        <v>4.5999999999999996</v>
      </c>
      <c r="M14" s="8">
        <f>AVERAGE(M2:M11)</f>
        <v>7.3793889889026951E-2</v>
      </c>
      <c r="N14" s="8">
        <f>AVERAGE(N2:N11)</f>
        <v>40.4</v>
      </c>
      <c r="O14" s="8">
        <f>SQRT(N14)</f>
        <v>6.3560994328282812</v>
      </c>
    </row>
    <row r="15" spans="3:15" x14ac:dyDescent="0.25">
      <c r="O15" s="2"/>
    </row>
    <row r="16" spans="3:15" x14ac:dyDescent="0.25">
      <c r="O16" s="2"/>
    </row>
    <row r="17" spans="8:15" x14ac:dyDescent="0.25">
      <c r="I17" s="8" t="s">
        <v>81</v>
      </c>
      <c r="O17" s="2"/>
    </row>
    <row r="18" spans="8:15" x14ac:dyDescent="0.25">
      <c r="I18" s="2" t="s">
        <v>78</v>
      </c>
      <c r="K18" s="8"/>
      <c r="O18" s="2"/>
    </row>
    <row r="19" spans="8:15" x14ac:dyDescent="0.25">
      <c r="I19" s="2" t="s">
        <v>79</v>
      </c>
    </row>
    <row r="21" spans="8:15" x14ac:dyDescent="0.25">
      <c r="I21" s="8" t="s">
        <v>86</v>
      </c>
    </row>
    <row r="22" spans="8:15" x14ac:dyDescent="0.25">
      <c r="I22" s="8"/>
    </row>
    <row r="23" spans="8:15" x14ac:dyDescent="0.25">
      <c r="H23" s="2" t="s">
        <v>87</v>
      </c>
      <c r="I23" s="2" t="s">
        <v>82</v>
      </c>
    </row>
    <row r="25" spans="8:15" x14ac:dyDescent="0.25">
      <c r="H25" s="2" t="s">
        <v>88</v>
      </c>
      <c r="I25" s="2" t="s">
        <v>85</v>
      </c>
    </row>
    <row r="27" spans="8:15" x14ac:dyDescent="0.25">
      <c r="I27" s="15" t="s">
        <v>89</v>
      </c>
      <c r="J27" s="8"/>
      <c r="K27" s="8"/>
      <c r="L27" s="8"/>
      <c r="M27" s="8"/>
      <c r="N27" s="8"/>
      <c r="O27" s="8"/>
    </row>
    <row r="28" spans="8:15" x14ac:dyDescent="0.25">
      <c r="I28" s="15" t="s">
        <v>90</v>
      </c>
      <c r="J28" s="8"/>
    </row>
    <row r="29" spans="8:15" x14ac:dyDescent="0.25">
      <c r="I29" s="15" t="s">
        <v>91</v>
      </c>
      <c r="J29" s="8"/>
    </row>
    <row r="31" spans="8:15" x14ac:dyDescent="0.25">
      <c r="I31" s="2" t="s">
        <v>92</v>
      </c>
      <c r="J31" s="2"/>
    </row>
    <row r="33" spans="8:15" x14ac:dyDescent="0.25">
      <c r="H33" s="2" t="s">
        <v>93</v>
      </c>
      <c r="I33" s="2" t="s">
        <v>94</v>
      </c>
      <c r="J33" s="2"/>
      <c r="K33" s="2"/>
    </row>
    <row r="35" spans="8:15" x14ac:dyDescent="0.25">
      <c r="I35" s="15" t="s">
        <v>95</v>
      </c>
      <c r="J35" s="15"/>
      <c r="K35" s="16"/>
      <c r="L35" s="16"/>
      <c r="M35" s="16"/>
      <c r="N35" s="16"/>
    </row>
    <row r="36" spans="8:15" x14ac:dyDescent="0.25">
      <c r="I36" s="15" t="s">
        <v>96</v>
      </c>
      <c r="J36" s="15"/>
      <c r="K36" s="16"/>
      <c r="L36" s="16"/>
      <c r="M36" s="16"/>
      <c r="N36" s="16"/>
    </row>
    <row r="37" spans="8:15" x14ac:dyDescent="0.25">
      <c r="I37" s="15"/>
      <c r="J37" s="15" t="s">
        <v>98</v>
      </c>
      <c r="K37" s="16"/>
      <c r="L37" s="16"/>
      <c r="M37" s="16"/>
      <c r="N37" s="16"/>
    </row>
    <row r="38" spans="8:15" x14ac:dyDescent="0.25">
      <c r="I38" s="15"/>
      <c r="J38" s="19" t="s">
        <v>99</v>
      </c>
      <c r="K38" s="17"/>
      <c r="L38" s="17"/>
      <c r="M38" s="17"/>
      <c r="N38" s="17"/>
      <c r="O38" s="17"/>
    </row>
    <row r="39" spans="8:15" x14ac:dyDescent="0.25">
      <c r="I39" s="15"/>
      <c r="J39" s="19" t="s">
        <v>101</v>
      </c>
      <c r="K39" s="17"/>
      <c r="L39" s="17"/>
      <c r="M39" s="17"/>
      <c r="N39" s="17"/>
      <c r="O39" s="17"/>
    </row>
    <row r="40" spans="8:15" x14ac:dyDescent="0.25">
      <c r="I40" s="15"/>
      <c r="J40" s="19"/>
      <c r="K40" s="17"/>
      <c r="L40" s="17"/>
      <c r="M40" s="17"/>
      <c r="N40" s="17"/>
      <c r="O40" s="17"/>
    </row>
    <row r="41" spans="8:15" x14ac:dyDescent="0.25">
      <c r="I41" s="15"/>
      <c r="J41" s="19" t="s">
        <v>100</v>
      </c>
      <c r="K41" s="17"/>
      <c r="L41" s="17"/>
      <c r="M41" s="17"/>
      <c r="N41" s="17"/>
      <c r="O41" s="17"/>
    </row>
    <row r="42" spans="8:15" x14ac:dyDescent="0.25">
      <c r="I42" s="15"/>
      <c r="J42" s="19" t="s">
        <v>104</v>
      </c>
      <c r="K42" s="17"/>
      <c r="L42" s="17"/>
      <c r="M42" s="17"/>
      <c r="N42" s="17"/>
      <c r="O42" s="17"/>
    </row>
    <row r="43" spans="8:15" x14ac:dyDescent="0.25">
      <c r="I43" s="15"/>
      <c r="J43" s="19"/>
      <c r="K43" s="17"/>
      <c r="L43" s="17"/>
      <c r="M43" s="17"/>
      <c r="N43" s="17"/>
      <c r="O43" s="17"/>
    </row>
    <row r="44" spans="8:15" x14ac:dyDescent="0.25">
      <c r="I44" s="15"/>
      <c r="J44" s="19" t="s">
        <v>102</v>
      </c>
      <c r="K44" s="17"/>
      <c r="L44" s="17"/>
      <c r="M44" s="17"/>
      <c r="N44" s="17"/>
      <c r="O44" s="17"/>
    </row>
    <row r="45" spans="8:15" x14ac:dyDescent="0.25">
      <c r="I45" s="15"/>
      <c r="J45" s="8"/>
      <c r="K45" s="7"/>
      <c r="L45" s="7"/>
      <c r="M45" s="7"/>
      <c r="N45" s="16"/>
    </row>
    <row r="46" spans="8:15" x14ac:dyDescent="0.25">
      <c r="J46" s="8"/>
    </row>
    <row r="47" spans="8:15" x14ac:dyDescent="0.25">
      <c r="I47" s="8" t="s">
        <v>103</v>
      </c>
    </row>
    <row r="48" spans="8:15" x14ac:dyDescent="0.25">
      <c r="I48" s="11" t="s">
        <v>105</v>
      </c>
    </row>
    <row r="50" spans="8:14" x14ac:dyDescent="0.25">
      <c r="H50" s="2" t="s">
        <v>97</v>
      </c>
      <c r="I50" s="2" t="s">
        <v>107</v>
      </c>
    </row>
    <row r="52" spans="8:14" x14ac:dyDescent="0.25">
      <c r="I52" s="15"/>
      <c r="J52" s="8" t="s">
        <v>108</v>
      </c>
      <c r="K52" s="8"/>
    </row>
    <row r="53" spans="8:14" x14ac:dyDescent="0.25">
      <c r="I53" s="15"/>
      <c r="J53" s="8"/>
    </row>
    <row r="54" spans="8:14" x14ac:dyDescent="0.25">
      <c r="J54" s="2" t="s">
        <v>109</v>
      </c>
    </row>
    <row r="55" spans="8:14" x14ac:dyDescent="0.25">
      <c r="J55" s="15" t="s">
        <v>110</v>
      </c>
    </row>
    <row r="57" spans="8:14" x14ac:dyDescent="0.25">
      <c r="J57" s="2" t="s">
        <v>111</v>
      </c>
    </row>
    <row r="59" spans="8:14" x14ac:dyDescent="0.25">
      <c r="J59" s="8" t="s">
        <v>113</v>
      </c>
      <c r="K59" s="8"/>
      <c r="L59" s="8"/>
      <c r="M59" s="8"/>
    </row>
    <row r="61" spans="8:14" x14ac:dyDescent="0.25">
      <c r="K61" s="11" t="s">
        <v>74</v>
      </c>
      <c r="L61" s="11" t="s">
        <v>75</v>
      </c>
      <c r="M61" s="11" t="s">
        <v>83</v>
      </c>
      <c r="N61" s="11" t="s">
        <v>106</v>
      </c>
    </row>
    <row r="62" spans="8:14" x14ac:dyDescent="0.25">
      <c r="K62">
        <v>95</v>
      </c>
      <c r="L62">
        <v>79</v>
      </c>
      <c r="M62">
        <f xml:space="preserve"> ABS(L62-K62)</f>
        <v>16</v>
      </c>
      <c r="N62">
        <f t="shared" ref="N62:N71" si="4">M62/K62</f>
        <v>0.16842105263157894</v>
      </c>
    </row>
    <row r="63" spans="8:14" x14ac:dyDescent="0.25">
      <c r="K63">
        <v>90</v>
      </c>
      <c r="L63">
        <v>88</v>
      </c>
      <c r="M63">
        <f t="shared" ref="M63:M71" si="5" xml:space="preserve"> ABS(L63-K63)</f>
        <v>2</v>
      </c>
      <c r="N63">
        <f t="shared" si="4"/>
        <v>2.2222222222222223E-2</v>
      </c>
    </row>
    <row r="64" spans="8:14" x14ac:dyDescent="0.25">
      <c r="K64">
        <v>55</v>
      </c>
      <c r="L64">
        <v>63</v>
      </c>
      <c r="M64">
        <f t="shared" si="5"/>
        <v>8</v>
      </c>
      <c r="N64">
        <f t="shared" si="4"/>
        <v>0.14545454545454545</v>
      </c>
    </row>
    <row r="65" spans="8:16" x14ac:dyDescent="0.25">
      <c r="K65">
        <v>31</v>
      </c>
      <c r="L65">
        <v>29</v>
      </c>
      <c r="M65">
        <f t="shared" si="5"/>
        <v>2</v>
      </c>
      <c r="N65">
        <f t="shared" si="4"/>
        <v>6.4516129032258063E-2</v>
      </c>
    </row>
    <row r="66" spans="8:16" x14ac:dyDescent="0.25">
      <c r="K66" s="18">
        <v>0</v>
      </c>
      <c r="L66" s="18">
        <v>46</v>
      </c>
      <c r="M66" s="18">
        <f t="shared" si="5"/>
        <v>46</v>
      </c>
      <c r="N66" s="18" t="e">
        <f t="shared" si="4"/>
        <v>#DIV/0!</v>
      </c>
    </row>
    <row r="67" spans="8:16" x14ac:dyDescent="0.25">
      <c r="K67">
        <v>61</v>
      </c>
      <c r="L67">
        <v>58</v>
      </c>
      <c r="M67">
        <f t="shared" si="5"/>
        <v>3</v>
      </c>
      <c r="N67">
        <f t="shared" si="4"/>
        <v>4.9180327868852458E-2</v>
      </c>
    </row>
    <row r="68" spans="8:16" x14ac:dyDescent="0.25">
      <c r="K68">
        <v>54</v>
      </c>
      <c r="L68">
        <v>59</v>
      </c>
      <c r="M68">
        <f t="shared" si="5"/>
        <v>5</v>
      </c>
      <c r="N68">
        <f t="shared" si="4"/>
        <v>9.2592592592592587E-2</v>
      </c>
    </row>
    <row r="69" spans="8:16" x14ac:dyDescent="0.25">
      <c r="K69">
        <v>83</v>
      </c>
      <c r="L69">
        <v>84</v>
      </c>
      <c r="M69">
        <f t="shared" si="5"/>
        <v>1</v>
      </c>
      <c r="N69">
        <f t="shared" si="4"/>
        <v>1.2048192771084338E-2</v>
      </c>
    </row>
    <row r="70" spans="8:16" x14ac:dyDescent="0.25">
      <c r="K70">
        <v>85</v>
      </c>
      <c r="L70">
        <v>86</v>
      </c>
      <c r="M70">
        <f t="shared" si="5"/>
        <v>1</v>
      </c>
      <c r="N70">
        <f t="shared" si="4"/>
        <v>1.1764705882352941E-2</v>
      </c>
    </row>
    <row r="71" spans="8:16" x14ac:dyDescent="0.25">
      <c r="K71">
        <v>92</v>
      </c>
      <c r="L71">
        <v>94</v>
      </c>
      <c r="M71">
        <f t="shared" si="5"/>
        <v>2</v>
      </c>
      <c r="N71">
        <f t="shared" si="4"/>
        <v>2.1739130434782608E-2</v>
      </c>
    </row>
    <row r="73" spans="8:16" x14ac:dyDescent="0.25">
      <c r="M73" s="14" t="s">
        <v>69</v>
      </c>
      <c r="N73" s="14" t="s">
        <v>72</v>
      </c>
    </row>
    <row r="74" spans="8:16" x14ac:dyDescent="0.25">
      <c r="M74" s="8">
        <f>AVERAGE(M62:M71)</f>
        <v>8.6</v>
      </c>
      <c r="N74" s="8" t="e">
        <f>AVERAGE(N62:N71)</f>
        <v>#DIV/0!</v>
      </c>
      <c r="O74" s="2" t="s">
        <v>112</v>
      </c>
    </row>
    <row r="77" spans="8:16" x14ac:dyDescent="0.25">
      <c r="H77" s="2" t="s">
        <v>114</v>
      </c>
      <c r="I77" s="2" t="s">
        <v>117</v>
      </c>
      <c r="P77" s="2" t="s">
        <v>118</v>
      </c>
    </row>
    <row r="78" spans="8:16" x14ac:dyDescent="0.25">
      <c r="P78" s="2" t="s">
        <v>119</v>
      </c>
    </row>
    <row r="79" spans="8:16" x14ac:dyDescent="0.25">
      <c r="K79" s="11" t="s">
        <v>74</v>
      </c>
      <c r="L79" s="11" t="s">
        <v>75</v>
      </c>
      <c r="M79" s="11" t="s">
        <v>123</v>
      </c>
      <c r="N79" s="11" t="s">
        <v>124</v>
      </c>
    </row>
    <row r="80" spans="8:16" x14ac:dyDescent="0.25">
      <c r="K80">
        <v>95</v>
      </c>
      <c r="L80">
        <v>79</v>
      </c>
      <c r="M80">
        <f>(L80-K80)^2</f>
        <v>256</v>
      </c>
      <c r="N80">
        <f>(K80-$K$91)^2</f>
        <v>696.96000000000026</v>
      </c>
    </row>
    <row r="81" spans="10:18" x14ac:dyDescent="0.25">
      <c r="K81">
        <v>90</v>
      </c>
      <c r="L81">
        <v>88</v>
      </c>
      <c r="M81">
        <f t="shared" ref="M81:M89" si="6">(L81-K81)^2</f>
        <v>4</v>
      </c>
      <c r="N81">
        <f t="shared" ref="N81:N89" si="7">(K81-$K$91)^2</f>
        <v>457.96000000000026</v>
      </c>
    </row>
    <row r="82" spans="10:18" x14ac:dyDescent="0.25">
      <c r="K82">
        <v>55</v>
      </c>
      <c r="L82">
        <v>63</v>
      </c>
      <c r="M82">
        <f t="shared" si="6"/>
        <v>64</v>
      </c>
      <c r="N82">
        <f t="shared" si="7"/>
        <v>184.95999999999984</v>
      </c>
      <c r="P82" s="2" t="s">
        <v>125</v>
      </c>
      <c r="R82" s="8" t="s">
        <v>121</v>
      </c>
    </row>
    <row r="83" spans="10:18" x14ac:dyDescent="0.25">
      <c r="K83">
        <v>31</v>
      </c>
      <c r="L83">
        <v>29</v>
      </c>
      <c r="M83">
        <f t="shared" si="6"/>
        <v>4</v>
      </c>
      <c r="N83">
        <f t="shared" si="7"/>
        <v>1413.7599999999995</v>
      </c>
    </row>
    <row r="84" spans="10:18" x14ac:dyDescent="0.25">
      <c r="K84" s="1">
        <v>40</v>
      </c>
      <c r="L84" s="1">
        <v>46</v>
      </c>
      <c r="M84">
        <f t="shared" si="6"/>
        <v>36</v>
      </c>
      <c r="N84">
        <f t="shared" si="7"/>
        <v>817.9599999999997</v>
      </c>
      <c r="P84" s="2" t="s">
        <v>126</v>
      </c>
      <c r="R84" s="8" t="s">
        <v>122</v>
      </c>
    </row>
    <row r="85" spans="10:18" x14ac:dyDescent="0.25">
      <c r="K85">
        <v>61</v>
      </c>
      <c r="L85">
        <v>58</v>
      </c>
      <c r="M85">
        <f t="shared" si="6"/>
        <v>9</v>
      </c>
      <c r="N85">
        <f t="shared" si="7"/>
        <v>57.759999999999913</v>
      </c>
    </row>
    <row r="86" spans="10:18" x14ac:dyDescent="0.25">
      <c r="K86">
        <v>54</v>
      </c>
      <c r="L86">
        <v>59</v>
      </c>
      <c r="M86">
        <f t="shared" si="6"/>
        <v>25</v>
      </c>
      <c r="N86">
        <f t="shared" si="7"/>
        <v>213.15999999999983</v>
      </c>
    </row>
    <row r="87" spans="10:18" x14ac:dyDescent="0.25">
      <c r="K87">
        <v>83</v>
      </c>
      <c r="L87">
        <v>84</v>
      </c>
      <c r="M87">
        <f t="shared" si="6"/>
        <v>1</v>
      </c>
      <c r="N87">
        <f t="shared" si="7"/>
        <v>207.36000000000016</v>
      </c>
    </row>
    <row r="88" spans="10:18" x14ac:dyDescent="0.25">
      <c r="K88">
        <v>85</v>
      </c>
      <c r="L88">
        <v>86</v>
      </c>
      <c r="M88">
        <f t="shared" si="6"/>
        <v>1</v>
      </c>
      <c r="N88">
        <f t="shared" si="7"/>
        <v>268.96000000000021</v>
      </c>
    </row>
    <row r="89" spans="10:18" x14ac:dyDescent="0.25">
      <c r="K89">
        <v>92</v>
      </c>
      <c r="L89">
        <v>94</v>
      </c>
      <c r="M89">
        <f t="shared" si="6"/>
        <v>4</v>
      </c>
      <c r="N89">
        <f t="shared" si="7"/>
        <v>547.56000000000029</v>
      </c>
    </row>
    <row r="91" spans="10:18" x14ac:dyDescent="0.25">
      <c r="J91" t="s">
        <v>120</v>
      </c>
      <c r="K91">
        <f xml:space="preserve"> AVERAGE(K80:K89)</f>
        <v>68.599999999999994</v>
      </c>
      <c r="M91" s="2" t="s">
        <v>115</v>
      </c>
      <c r="N91" s="2" t="s">
        <v>116</v>
      </c>
    </row>
    <row r="92" spans="10:18" x14ac:dyDescent="0.25">
      <c r="M92">
        <f>SUM(M80:M89)</f>
        <v>404</v>
      </c>
      <c r="N92">
        <f>SUM(N80:N89)</f>
        <v>4866.3999999999996</v>
      </c>
    </row>
    <row r="96" spans="10:18" x14ac:dyDescent="0.25">
      <c r="J96" s="8" t="s">
        <v>127</v>
      </c>
      <c r="L96" s="20">
        <f>1-(M92/N92)</f>
        <v>0.91698175242479041</v>
      </c>
      <c r="M96" s="2" t="s">
        <v>131</v>
      </c>
    </row>
    <row r="98" spans="10:13" x14ac:dyDescent="0.25">
      <c r="J98" t="s">
        <v>129</v>
      </c>
    </row>
    <row r="99" spans="10:13" x14ac:dyDescent="0.25">
      <c r="J99" t="s">
        <v>128</v>
      </c>
    </row>
    <row r="101" spans="10:13" x14ac:dyDescent="0.25">
      <c r="J101" t="s">
        <v>130</v>
      </c>
    </row>
    <row r="103" spans="10:13" x14ac:dyDescent="0.25">
      <c r="J103" s="8" t="s">
        <v>133</v>
      </c>
    </row>
    <row r="104" spans="10:13" x14ac:dyDescent="0.25">
      <c r="J104" s="2" t="s">
        <v>132</v>
      </c>
      <c r="K104" s="2"/>
      <c r="L104" s="2"/>
      <c r="M104" s="2"/>
    </row>
    <row r="106" spans="10:13" x14ac:dyDescent="0.25">
      <c r="J106" s="8" t="s">
        <v>134</v>
      </c>
    </row>
    <row r="107" spans="10:13" x14ac:dyDescent="0.25">
      <c r="J107" s="2" t="s">
        <v>135</v>
      </c>
    </row>
    <row r="108" spans="10:13" x14ac:dyDescent="0.25">
      <c r="J108" s="8" t="s">
        <v>136</v>
      </c>
    </row>
    <row r="110" spans="10:13" x14ac:dyDescent="0.25">
      <c r="J110" t="s">
        <v>137</v>
      </c>
    </row>
    <row r="111" spans="10:13" x14ac:dyDescent="0.25">
      <c r="J111" t="s">
        <v>138</v>
      </c>
    </row>
    <row r="112" spans="10:13" x14ac:dyDescent="0.25">
      <c r="J112" t="s">
        <v>139</v>
      </c>
    </row>
    <row r="113" spans="10:10" x14ac:dyDescent="0.25">
      <c r="J113" t="s">
        <v>140</v>
      </c>
    </row>
    <row r="114" spans="10:10" x14ac:dyDescent="0.25">
      <c r="J114" t="s">
        <v>141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Loss metric in classification</vt:lpstr>
      <vt:lpstr>loss metric in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reshma</dc:creator>
  <cp:lastModifiedBy>reshma</cp:lastModifiedBy>
  <dcterms:created xsi:type="dcterms:W3CDTF">2015-06-05T18:17:20Z</dcterms:created>
  <dcterms:modified xsi:type="dcterms:W3CDTF">2024-04-28T06:00:21Z</dcterms:modified>
</cp:coreProperties>
</file>