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ЭтаКнига"/>
  <bookViews>
    <workbookView xWindow="0" yWindow="180" windowWidth="19500" windowHeight="12345" tabRatio="960"/>
  </bookViews>
  <sheets>
    <sheet name="New Solaris" sheetId="390" r:id="rId1"/>
    <sheet name="New Solaris Dealer" sheetId="391" state="hidden" r:id="rId2"/>
    <sheet name="NEW_ Elantra_17PY" sheetId="389" state="hidden" r:id="rId3"/>
    <sheet name="NEW Elantra_17PY" sheetId="359" r:id="rId4"/>
    <sheet name="i40 Sedan_17PY" sheetId="378" r:id="rId5"/>
    <sheet name="i40 Sedan_16PY " sheetId="339" state="hidden" r:id="rId6"/>
    <sheet name="i40 Wagon_17PY" sheetId="379" r:id="rId7"/>
    <sheet name="i40 Wagon_16PY" sheetId="327" state="hidden" r:id="rId8"/>
    <sheet name="Creta 17PY_Cruise" sheetId="384" r:id="rId9"/>
    <sheet name="Creta 17PY_1.6AWD" sheetId="386" state="hidden" r:id="rId10"/>
    <sheet name="Creta 17PY" sheetId="382" state="hidden" r:id="rId11"/>
    <sheet name="Creta Dealer 17PY" sheetId="388" state="hidden" r:id="rId12"/>
    <sheet name="Tucson 17PY" sheetId="363" r:id="rId13"/>
    <sheet name="Santa Fe 17PY" sheetId="361" r:id="rId14"/>
    <sheet name="Grd Santa Fe 17PY" sheetId="355" r:id="rId15"/>
    <sheet name="H-1 16PY" sheetId="319" r:id="rId16"/>
    <sheet name="History changes" sheetId="158" r:id="rId17"/>
  </sheets>
  <definedNames>
    <definedName name="_FilterDatabase" localSheetId="16" hidden="1">'History changes'!$B$1:$B$165</definedName>
    <definedName name="Print_Area" localSheetId="15">'H-1 16PY'!$A$1:$D$53</definedName>
    <definedName name="Print_Area" localSheetId="5">'i40 Sedan_16PY '!$A$1:$K$101</definedName>
    <definedName name="Print_Area" localSheetId="4">'i40 Sedan_17PY'!$A$1:$L$102</definedName>
    <definedName name="Print_Area" localSheetId="7">'i40 Wagon_16PY'!$A$1:$F$82</definedName>
    <definedName name="Print_Area" localSheetId="6">'i40 Wagon_17PY'!$A$1:$G$83</definedName>
    <definedName name="Print_Area" localSheetId="3">'NEW Elantra_17PY'!$A$1:$H$89</definedName>
    <definedName name="Print_Area" localSheetId="0">'New Solaris'!$A$1:$I$83</definedName>
    <definedName name="Print_Area" localSheetId="1">'New Solaris Dealer'!$A$1:$P$59</definedName>
    <definedName name="Print_Area" localSheetId="2">'NEW_ Elantra_17PY'!$A$1:$H$91</definedName>
    <definedName name="_xlnm.Print_Area" localSheetId="10">'Creta 17PY'!$A$1:$D$98</definedName>
    <definedName name="_xlnm.Print_Area" localSheetId="9">'Creta 17PY_1.6AWD'!$A$1:$D$112</definedName>
    <definedName name="_xlnm.Print_Area" localSheetId="8">'Creta 17PY_Cruise'!$A$1:$D$113</definedName>
    <definedName name="_xlnm.Print_Area" localSheetId="11">'Creta Dealer 17PY'!$A$1:$P$70</definedName>
    <definedName name="_xlnm.Print_Area" localSheetId="14">'Grd Santa Fe 17PY'!$A$1:$D$84</definedName>
    <definedName name="_xlnm.Print_Area" localSheetId="15">'H-1 16PY'!$A$1:$D$56</definedName>
    <definedName name="_xlnm.Print_Area" localSheetId="5">'i40 Sedan_16PY '!$A$1:$K$98</definedName>
    <definedName name="_xlnm.Print_Area" localSheetId="4">'i40 Sedan_17PY'!$A$1:$L$99</definedName>
    <definedName name="_xlnm.Print_Area" localSheetId="7">'i40 Wagon_16PY'!$A$1:$F$83</definedName>
    <definedName name="_xlnm.Print_Area" localSheetId="6">'i40 Wagon_17PY'!$A$1:$G$84</definedName>
    <definedName name="_xlnm.Print_Area" localSheetId="3">'NEW Elantra_17PY'!$A$1:$H$90</definedName>
    <definedName name="_xlnm.Print_Area" localSheetId="0">'New Solaris'!$A$1:$I$84</definedName>
    <definedName name="_xlnm.Print_Area" localSheetId="1">'New Solaris Dealer'!$A$1:$P$59</definedName>
    <definedName name="_xlnm.Print_Area" localSheetId="2">'NEW_ Elantra_17PY'!$A$1:$H$92</definedName>
    <definedName name="_xlnm.Print_Area" localSheetId="13">'Santa Fe 17PY'!$A$1:$F$97</definedName>
    <definedName name="_xlnm.Print_Area" localSheetId="12">'Tucson 17PY'!$A$1:$D$83</definedName>
  </definedNames>
  <calcPr calcId="145621"/>
  <fileRecoveryPr autoRecover="0"/>
</workbook>
</file>

<file path=xl/calcChain.xml><?xml version="1.0" encoding="utf-8"?>
<calcChain xmlns="http://schemas.openxmlformats.org/spreadsheetml/2006/main">
  <c r="G12" i="391" l="1"/>
  <c r="F9" i="391"/>
  <c r="G9" i="391"/>
  <c r="F6" i="391"/>
  <c r="G6" i="391"/>
  <c r="G3" i="391"/>
  <c r="F3" i="391"/>
  <c r="I8" i="390"/>
  <c r="D8" i="390"/>
  <c r="E6" i="390"/>
  <c r="D13" i="355" l="1"/>
  <c r="C13" i="355"/>
  <c r="D9" i="355"/>
  <c r="C9" i="355"/>
  <c r="B9" i="355"/>
  <c r="F14" i="361" l="1"/>
  <c r="E14" i="361"/>
  <c r="D14" i="361"/>
  <c r="C14" i="361"/>
  <c r="D9" i="361"/>
  <c r="E9" i="361"/>
  <c r="F9" i="361"/>
  <c r="C9" i="361"/>
  <c r="B9" i="361"/>
  <c r="F12" i="391" l="1"/>
  <c r="D3" i="391"/>
  <c r="H63" i="390"/>
  <c r="F61" i="390"/>
  <c r="D61" i="390"/>
  <c r="I63" i="390"/>
  <c r="F8" i="390"/>
  <c r="G8" i="390" s="1"/>
  <c r="G63" i="390" s="1"/>
  <c r="G6" i="390"/>
  <c r="G61" i="390" s="1"/>
  <c r="E61" i="390"/>
  <c r="C6" i="390"/>
  <c r="C61" i="390" s="1"/>
  <c r="E8" i="390" l="1"/>
  <c r="E63" i="390" s="1"/>
  <c r="D63" i="390"/>
  <c r="F63" i="390"/>
  <c r="G28" i="389" l="1"/>
  <c r="L8" i="389"/>
  <c r="C6" i="389" s="1"/>
  <c r="C4" i="389" l="1"/>
  <c r="B4" i="389"/>
  <c r="E6" i="389"/>
  <c r="E4" i="389"/>
  <c r="Z13" i="388"/>
  <c r="H13" i="388" s="1"/>
  <c r="J13" i="388" s="1"/>
  <c r="C66" i="386"/>
  <c r="D36" i="386"/>
  <c r="D66" i="386" s="1"/>
  <c r="C36" i="386"/>
  <c r="B36" i="386"/>
  <c r="B66" i="386" s="1"/>
  <c r="D15" i="386"/>
  <c r="D11" i="386"/>
  <c r="C9" i="386"/>
  <c r="L7" i="386"/>
  <c r="D17" i="386" s="1"/>
  <c r="D7" i="386"/>
  <c r="C7" i="386"/>
  <c r="E3" i="388" l="1"/>
  <c r="F3" i="388" s="1"/>
  <c r="G3" i="388" s="1"/>
  <c r="I5" i="388"/>
  <c r="E7" i="388"/>
  <c r="F7" i="388" s="1"/>
  <c r="G7" i="388" s="1"/>
  <c r="I13" i="388"/>
  <c r="H5" i="388"/>
  <c r="J5" i="388" s="1"/>
  <c r="I3" i="388"/>
  <c r="E5" i="388"/>
  <c r="F5" i="388" s="1"/>
  <c r="G5" i="388" s="1"/>
  <c r="I9" i="388"/>
  <c r="I11" i="388"/>
  <c r="L11" i="388" s="1"/>
  <c r="H3" i="388"/>
  <c r="J3" i="388" s="1"/>
  <c r="H11" i="388"/>
  <c r="J11" i="388" s="1"/>
  <c r="C11" i="386"/>
  <c r="D13" i="386"/>
  <c r="K11" i="388" l="1"/>
  <c r="L9" i="388"/>
  <c r="K9" i="388"/>
  <c r="L3" i="388"/>
  <c r="K3" i="388"/>
  <c r="L13" i="388"/>
  <c r="K13" i="388"/>
  <c r="L5" i="388"/>
  <c r="K5" i="388"/>
  <c r="M13" i="388" l="1"/>
  <c r="O13" i="388"/>
  <c r="D36" i="384" l="1"/>
  <c r="D66" i="384" s="1"/>
  <c r="C36" i="384"/>
  <c r="C66" i="384" s="1"/>
  <c r="B36" i="384"/>
  <c r="B66" i="384" s="1"/>
  <c r="L7" i="384"/>
  <c r="D17" i="384" s="1"/>
  <c r="D59" i="382"/>
  <c r="B59" i="382"/>
  <c r="D32" i="382"/>
  <c r="C32" i="382"/>
  <c r="C59" i="382" s="1"/>
  <c r="B32" i="382"/>
  <c r="L7" i="382"/>
  <c r="D13" i="382" s="1"/>
  <c r="C7" i="384" l="1"/>
  <c r="D7" i="384"/>
  <c r="C9" i="384"/>
  <c r="D11" i="384"/>
  <c r="D15" i="384"/>
  <c r="C11" i="384"/>
  <c r="D13" i="384"/>
  <c r="D7" i="382"/>
  <c r="C9" i="382"/>
  <c r="D11" i="382"/>
  <c r="C7" i="382"/>
  <c r="D9" i="382"/>
  <c r="O8" i="379" l="1"/>
  <c r="O7" i="379"/>
  <c r="M7" i="379"/>
  <c r="G35" i="379" s="1"/>
  <c r="G79" i="379" s="1"/>
  <c r="K33" i="378"/>
  <c r="K94" i="378" s="1"/>
  <c r="I33" i="378"/>
  <c r="I94" i="378" s="1"/>
  <c r="G33" i="378"/>
  <c r="G94" i="378" s="1"/>
  <c r="D33" i="378"/>
  <c r="D94" i="378" s="1"/>
  <c r="C33" i="378"/>
  <c r="C94" i="378" s="1"/>
  <c r="B33" i="378"/>
  <c r="B94" i="378" s="1"/>
  <c r="R8" i="378"/>
  <c r="L33" i="378" s="1"/>
  <c r="L94" i="378" s="1"/>
  <c r="D35" i="379" l="1"/>
  <c r="D79" i="379" s="1"/>
  <c r="F35" i="379"/>
  <c r="F79" i="379" s="1"/>
  <c r="E33" i="378"/>
  <c r="E94" i="378" s="1"/>
  <c r="H33" i="378"/>
  <c r="H94" i="378" s="1"/>
  <c r="J33" i="378"/>
  <c r="J94" i="378" s="1"/>
  <c r="B35" i="379"/>
  <c r="B79" i="379" s="1"/>
  <c r="E35" i="379"/>
  <c r="E79" i="379" s="1"/>
  <c r="C87" i="363" l="1"/>
  <c r="C12" i="363" s="1"/>
  <c r="D87" i="363"/>
  <c r="D12" i="363" s="1"/>
  <c r="B87" i="363"/>
  <c r="B14" i="363" s="1"/>
  <c r="C14" i="363"/>
  <c r="C10" i="363"/>
  <c r="B12" i="363"/>
  <c r="B10" i="363"/>
  <c r="B8" i="363"/>
  <c r="B7" i="355"/>
  <c r="F102" i="361"/>
  <c r="F12" i="361" s="1"/>
  <c r="E102" i="361"/>
  <c r="C102" i="361"/>
  <c r="C12" i="361" s="1"/>
  <c r="B102" i="361"/>
  <c r="F101" i="361"/>
  <c r="E101" i="361"/>
  <c r="C101" i="361"/>
  <c r="B101" i="361"/>
  <c r="B7" i="361"/>
  <c r="E12" i="361"/>
  <c r="C7" i="361"/>
  <c r="F7" i="361"/>
  <c r="E7" i="361"/>
  <c r="L8" i="359"/>
  <c r="C6" i="359" s="1"/>
  <c r="C4" i="359"/>
  <c r="G10" i="359"/>
  <c r="E4" i="359"/>
  <c r="E6" i="359"/>
  <c r="B4" i="359"/>
  <c r="G8" i="359"/>
  <c r="I6" i="355"/>
  <c r="C7" i="355" s="1"/>
  <c r="D7" i="355"/>
  <c r="N8" i="327"/>
  <c r="L7" i="327" s="1"/>
  <c r="C33" i="339"/>
  <c r="Q8" i="339"/>
  <c r="J10" i="319"/>
  <c r="C93" i="339"/>
  <c r="H33" i="339"/>
  <c r="H93" i="339" s="1"/>
  <c r="E33" i="339"/>
  <c r="E93" i="339" s="1"/>
  <c r="F35" i="327"/>
  <c r="F78" i="327" s="1"/>
  <c r="N7" i="327"/>
  <c r="C35" i="327"/>
  <c r="C78" i="327" s="1"/>
  <c r="E35" i="327"/>
  <c r="E78" i="327" s="1"/>
  <c r="B35" i="327"/>
  <c r="B78" i="327" s="1"/>
  <c r="D35" i="327"/>
  <c r="D78" i="327" s="1"/>
  <c r="D10" i="319"/>
  <c r="D53" i="319" s="1"/>
  <c r="B8" i="319"/>
  <c r="B53" i="319" s="1"/>
  <c r="C10" i="319"/>
  <c r="C53" i="319" s="1"/>
  <c r="C11" i="355" l="1"/>
  <c r="D11" i="355"/>
  <c r="F33" i="339"/>
  <c r="F93" i="339" s="1"/>
  <c r="G33" i="339"/>
  <c r="G93" i="339" s="1"/>
  <c r="B33" i="339"/>
  <c r="B93" i="339" s="1"/>
  <c r="J33" i="339"/>
  <c r="J93" i="339" s="1"/>
  <c r="K33" i="339"/>
  <c r="K93" i="339" s="1"/>
  <c r="D33" i="339"/>
  <c r="D93" i="339" s="1"/>
  <c r="I33" i="339"/>
  <c r="I93" i="339" s="1"/>
  <c r="C6" i="363"/>
  <c r="B6" i="363"/>
  <c r="D10" i="363"/>
</calcChain>
</file>

<file path=xl/sharedStrings.xml><?xml version="1.0" encoding="utf-8"?>
<sst xmlns="http://schemas.openxmlformats.org/spreadsheetml/2006/main" count="5294" uniqueCount="1684">
  <si>
    <t>Задние дисковые тормоза</t>
  </si>
  <si>
    <t>Комплектация</t>
  </si>
  <si>
    <t>Иммобилайзер</t>
  </si>
  <si>
    <t>Подогрев передних сидений</t>
  </si>
  <si>
    <t>Кондиционер</t>
  </si>
  <si>
    <t>Климат-контроль</t>
  </si>
  <si>
    <t>Регулировка передних ремней безопасности по высоте</t>
  </si>
  <si>
    <t>Comfort</t>
  </si>
  <si>
    <t>Датчики парковки сзади</t>
  </si>
  <si>
    <t>Dynamic</t>
  </si>
  <si>
    <t>Два дополнительных высокочастотных динамика</t>
  </si>
  <si>
    <t>Управление аудиосистемой на руле</t>
  </si>
  <si>
    <t>Панель приборов Supervision</t>
  </si>
  <si>
    <t>Active</t>
  </si>
  <si>
    <t>BASE</t>
  </si>
  <si>
    <t>COMFORT</t>
  </si>
  <si>
    <t>д</t>
  </si>
  <si>
    <t>Двигатель</t>
  </si>
  <si>
    <t>Привод</t>
  </si>
  <si>
    <t>Передний</t>
  </si>
  <si>
    <t>Кузов</t>
  </si>
  <si>
    <t>Седан</t>
  </si>
  <si>
    <t>Коробка передач</t>
  </si>
  <si>
    <t>Шторки безопасности</t>
  </si>
  <si>
    <t>Электроусилитель рулевого управления</t>
  </si>
  <si>
    <t>Отделка руля и рукоятки КПП кожей</t>
  </si>
  <si>
    <t>Обивка сидений тканью</t>
  </si>
  <si>
    <t>Охлаждаемый перчаточный ящик</t>
  </si>
  <si>
    <t>Датчик дождя</t>
  </si>
  <si>
    <t>6 AT</t>
  </si>
  <si>
    <t>Электрорегулировка поясничного подпора сиденья водителя</t>
  </si>
  <si>
    <t>Подогрев задних сидений</t>
  </si>
  <si>
    <t>Электропривод складывания зеркал</t>
  </si>
  <si>
    <t>Датчик света</t>
  </si>
  <si>
    <t>Комбинация натуральной и искусственной кожи в отделке сидений и дверей</t>
  </si>
  <si>
    <t>Коленная подушка безопасности водителя</t>
  </si>
  <si>
    <t>Электрорегулировка руля по высоте и вылету</t>
  </si>
  <si>
    <t>Электрорегулировка сиденья водителя в 12 направлениях</t>
  </si>
  <si>
    <t>Круиз-контроль с управлением на руле</t>
  </si>
  <si>
    <t>6MT</t>
  </si>
  <si>
    <t>4WD</t>
  </si>
  <si>
    <t>Самозатемняющееся внутрисалонное зеркало</t>
  </si>
  <si>
    <t>Камера заднего вида</t>
  </si>
  <si>
    <t xml:space="preserve">Рейлинги на крыше </t>
  </si>
  <si>
    <t>Ксеноновые фары ближнего света с омывателем и автокорректором</t>
  </si>
  <si>
    <t>Кондиционер с раздельным управлением (кабина/салон)</t>
  </si>
  <si>
    <t>Плафон освещения задней части салона</t>
  </si>
  <si>
    <t>Плафон освещения задней части салона на светодиодах (6 цветов)</t>
  </si>
  <si>
    <t>Сдвижное боковое окно (для 2-го ряда сидений)</t>
  </si>
  <si>
    <t>Боковой защитный молдинг</t>
  </si>
  <si>
    <t>Количество мест в салоне</t>
  </si>
  <si>
    <t>Подогрев сидений 2-го ряда</t>
  </si>
  <si>
    <t>Двухзонный климат-контроль</t>
  </si>
  <si>
    <t>Подсветка околодверного пространства</t>
  </si>
  <si>
    <t>Date of change</t>
  </si>
  <si>
    <t>Model</t>
  </si>
  <si>
    <t>Description</t>
  </si>
  <si>
    <t>ix55</t>
  </si>
  <si>
    <t>Comfort, Family trims added</t>
  </si>
  <si>
    <t>ix35</t>
  </si>
  <si>
    <t>Classic MT 2WD version added</t>
  </si>
  <si>
    <t>Santa Fe</t>
  </si>
  <si>
    <t>Увеличена зона покрытия карты</t>
  </si>
  <si>
    <t>ix35 12 MY</t>
  </si>
  <si>
    <t>Добавлена версия 2,0D 184л.с. 6AT Style ITW52EC5GGH598</t>
  </si>
  <si>
    <t>Добавлена опция автоматической парковки для версии 2,0 149.6 л.с. 6AT Prestige ITW5L561GGH597</t>
  </si>
  <si>
    <t>Система автоматической парковки</t>
  </si>
  <si>
    <t>Santa Fe 12MY</t>
  </si>
  <si>
    <t>Добавлены цены на Санта Фе 2012 модельный год</t>
  </si>
  <si>
    <t>Подогрев руля</t>
  </si>
  <si>
    <t>Genesis 12MY</t>
  </si>
  <si>
    <t>Добавлены цены на Genesis 2012 модельный год</t>
  </si>
  <si>
    <t>Вентиляция передних сидений</t>
  </si>
  <si>
    <t>Solaris</t>
  </si>
  <si>
    <t>Удалена Base</t>
  </si>
  <si>
    <t>Карман в спинке переднего пассажирского сидения</t>
  </si>
  <si>
    <t>Сетка для фиксации багажа</t>
  </si>
  <si>
    <t>Переносная пепельница и прикуриватель</t>
  </si>
  <si>
    <t xml:space="preserve">Кожаная отделка руля и рукоятки коробки передач </t>
  </si>
  <si>
    <t>Повторители сигналов поворота в боковых зеркалах</t>
  </si>
  <si>
    <t>Лёгкая тонировка стекол</t>
  </si>
  <si>
    <t>Elantra</t>
  </si>
  <si>
    <t>Добавлена Elantra MD</t>
  </si>
  <si>
    <t>Equus</t>
  </si>
  <si>
    <t>Добавлены цены и версия 12MY</t>
  </si>
  <si>
    <t>Добавлен индикатор Active Eco в Santa Fe 12MY</t>
  </si>
  <si>
    <t>Sonata</t>
  </si>
  <si>
    <t>Добавлены версии Sonata с Navi</t>
  </si>
  <si>
    <t>Добавлена версия 2,0D 184л.с. 6AT Comfort, Active Eco</t>
  </si>
  <si>
    <t>Genisis</t>
  </si>
  <si>
    <t>Скорректирована комплектация (удалена деревянная вставка на рулевом колесе)</t>
  </si>
  <si>
    <t>Скорректирована комплектация  Sport (удалена опция Электрорегулировка сидения водителя, включая поясничную поддержку, добавлена - задний парк троник)</t>
  </si>
  <si>
    <t>Скорректирована комплектации   (из всех версий кроме Comfort AT и Sport удалена опция Автоматическое запирание дверей при начале движения)</t>
  </si>
  <si>
    <t xml:space="preserve">Удалена опция </t>
  </si>
  <si>
    <t>i30</t>
  </si>
  <si>
    <t>Скидка увеличена с 25 000 до 60 000</t>
  </si>
  <si>
    <t>Во избежание сомнений, указанные в настоящем прайс-листе рекомендованные цены не должны трактоваться, как ограничивающие право уполномоченных Дилеров Hyundai по своему усмотрению устанавливать цены реализации Продукции и/или Сервисного товара для потенциальных Покупателей Продукции/Сервисного товара.</t>
  </si>
  <si>
    <t>Добавлены цены на 2012 модельный год</t>
  </si>
  <si>
    <t>Удалена Comfort, добавлены OCN H446/H445</t>
  </si>
  <si>
    <t>Удалена Classic</t>
  </si>
  <si>
    <t>Скидка 50 000 на все дизельные версии</t>
  </si>
  <si>
    <t>Скидка 75 000</t>
  </si>
  <si>
    <t>Скидка на дизельные версии</t>
  </si>
  <si>
    <t>i40</t>
  </si>
  <si>
    <t>Добавлен прайс-лист, шрифт Modern H</t>
  </si>
  <si>
    <t>Цены 12PY</t>
  </si>
  <si>
    <t>6 MT</t>
  </si>
  <si>
    <t>12PY</t>
  </si>
  <si>
    <t>Количество мест</t>
  </si>
  <si>
    <t>Хромированные патрубки выхлопной системы, разнесённые по двум сторонам</t>
  </si>
  <si>
    <t>Светодиодные задние фонари</t>
  </si>
  <si>
    <t>Комбинация натуральной и искусственной кожи в отделке сидений</t>
  </si>
  <si>
    <t>Алюминиевые накладки на пороги с логотипом i40</t>
  </si>
  <si>
    <t>Камера заднего вида+визуальный помощник парковки</t>
  </si>
  <si>
    <t>Сетка для багажа</t>
  </si>
  <si>
    <t>Панорамная крыша+раздельное освещение для задних пассажиров</t>
  </si>
  <si>
    <t>Двухзонный климат-контроль+функция антизапотевания лобового стекла</t>
  </si>
  <si>
    <t>Система "Smart key" — доступ без ключа+кнопка START/STOP</t>
  </si>
  <si>
    <t>Пульт управления центральным замком в раскладном ключе + сигнализация*</t>
  </si>
  <si>
    <t>Электропривод складывания наружных зеркал</t>
  </si>
  <si>
    <t>Электрорегулировка сиденья водителя</t>
  </si>
  <si>
    <t>Дневные ходовые огни</t>
  </si>
  <si>
    <t>Система адаптивного освещения</t>
  </si>
  <si>
    <t>Фары головного света проекционного типа (галогеновые)</t>
  </si>
  <si>
    <t>EPB (электронный стояночный тормоз с режимом автоматического удержания)</t>
  </si>
  <si>
    <t>Задние боковые подушки безопасности</t>
  </si>
  <si>
    <t>Передние боковые подушки безопасности + шторки безопасности</t>
  </si>
  <si>
    <t>2.0л 149,6 л.с.</t>
  </si>
  <si>
    <t>Шрифт изменен на обычные Tahoma and Univers</t>
  </si>
  <si>
    <t>Решетка радиатора с хромированными элементами</t>
  </si>
  <si>
    <t>Elantra, H-1</t>
  </si>
  <si>
    <t>Откорректирована строчка спецификации решётки радиатора "Решетка радиатора с хромированными элементами"</t>
  </si>
  <si>
    <t>Скорректированы комплектации (в Luxury добавлена навигация, удалена система DIS, а комплектации Royal присвоен дополнительный новый OCN S430)</t>
  </si>
  <si>
    <t>Genesis Coupe</t>
  </si>
  <si>
    <t>Добавлен новый прайс-лист на Genesis Coupe FL 12 PY</t>
  </si>
  <si>
    <t>Добавлен новый прайс-лист на i30 NEW 12 PY</t>
  </si>
  <si>
    <t>Удалены листы с 11PY</t>
  </si>
  <si>
    <t>Панель приборов Supervision с монохромным дисплеем</t>
  </si>
  <si>
    <t>ALL</t>
  </si>
  <si>
    <t>Откорректирована строчка спецификации: вместо "Оптитронная панель приборов" теперь везде "Панель приборов Supervision"</t>
  </si>
  <si>
    <t>Добавлена строчка "Разъемы USB+AUX для подключения внешних устройств"</t>
  </si>
  <si>
    <t>Промо</t>
  </si>
  <si>
    <t>Добавлен новый прайс-лист на Grandeur</t>
  </si>
  <si>
    <t>Grandeur</t>
  </si>
  <si>
    <t>Business</t>
  </si>
  <si>
    <t>Передний и задний датчики парковки</t>
  </si>
  <si>
    <t>Панорамная крыша с люком</t>
  </si>
  <si>
    <t>Накладки на дверных порогах с подсветкой</t>
  </si>
  <si>
    <t>14,05,2012</t>
  </si>
  <si>
    <t>Добавлен новый прайс-лист на 13MY</t>
  </si>
  <si>
    <t>Скидка 75 000+25 000</t>
  </si>
  <si>
    <t>Скидка 50 000+25 000</t>
  </si>
  <si>
    <t>Задние датчики парковки</t>
  </si>
  <si>
    <t>Veloster</t>
  </si>
  <si>
    <t>Добавлен новый прайс-лист на Veloster</t>
  </si>
  <si>
    <t>Добавлен новый прайс-лист на EURO2012</t>
  </si>
  <si>
    <t>Вставки на передней консоли с покрытием под карбон</t>
  </si>
  <si>
    <t>Исправлены ошибки в комплектации Business (удалено из списка оборудования):</t>
  </si>
  <si>
    <t>Откорректирована строчка для всех комплектаций:</t>
  </si>
  <si>
    <t>11PY удалена скидка на дизель</t>
  </si>
  <si>
    <t>06,06,2012</t>
  </si>
  <si>
    <t>11PY удалена скидка на дизель Base, Comfort</t>
  </si>
  <si>
    <t>H-1</t>
  </si>
  <si>
    <t>Добавлен новый код</t>
  </si>
  <si>
    <t>Откорректирована строка "климат-контроль"</t>
  </si>
  <si>
    <t>Удалены "вставки под алюминий и хромированные ручки дверей"</t>
  </si>
  <si>
    <t>Удалена "Шумоизоляция капота"</t>
  </si>
  <si>
    <t>Изменена стоимость Solaris 4D Classic. Складная спинка заднего сиденья устанавливается во все комплектации с 18 июня 2012г</t>
  </si>
  <si>
    <t>Из комлектации Comfort удален "Датчик света"</t>
  </si>
  <si>
    <t>Добавлена новая версия 2.4</t>
  </si>
  <si>
    <t>05,07,2012</t>
  </si>
  <si>
    <r>
      <t xml:space="preserve">Откорректирована строка Электрорегулировка </t>
    </r>
    <r>
      <rPr>
        <sz val="10"/>
        <color indexed="10"/>
        <rFont val="Arial Cyr"/>
        <charset val="204"/>
      </rPr>
      <t>подушки</t>
    </r>
    <r>
      <rPr>
        <sz val="10"/>
        <rFont val="Arial Cyr"/>
        <charset val="204"/>
      </rPr>
      <t xml:space="preserve"> сиденья водителя</t>
    </r>
  </si>
  <si>
    <t>обновление комплектаций</t>
  </si>
  <si>
    <t>Start</t>
  </si>
  <si>
    <t>Светодиодные дневные ходовые огни</t>
  </si>
  <si>
    <t>Из комплектации Luxury удалена строчка "Аудиосистема..."</t>
  </si>
  <si>
    <r>
      <t xml:space="preserve">Отредактирована строчка Навигационная система**, передний 7 дюймовый монитор "touch screen" + Аудиосистема 2 DIN (Радио, СD/MP3, </t>
    </r>
    <r>
      <rPr>
        <sz val="10"/>
        <color indexed="10"/>
        <rFont val="Arial Cyr"/>
        <charset val="204"/>
      </rPr>
      <t>DVD</t>
    </r>
    <r>
      <rPr>
        <sz val="10"/>
        <rFont val="Arial Cyr"/>
        <charset val="204"/>
      </rPr>
      <t>, эквалайзер) Lexicon Discrete LOGIC7 7.1 (Добавлено описание аудиосистемы)</t>
    </r>
  </si>
  <si>
    <t>Добавлен прайс-лист на i30 5dr начиная с августовского производства (В комплектацию Comfort добавлены светодиодные дневные ходовые огни (OCN E189), добавлены новые комплектации VISION и CITIVISION)</t>
  </si>
  <si>
    <t>В качестве эксперимента стандартизируется размер листов (i30, Veloster, i40, Grandeur, Equus)</t>
  </si>
  <si>
    <t>Самозатемняющееся зеркало заднего вида с компасом</t>
  </si>
  <si>
    <t>Память настроек для двух водителей (сиденье, внешние зеркала)</t>
  </si>
  <si>
    <t>Панель приборов Supervision с цветным TFT-дисплеем</t>
  </si>
  <si>
    <t>Обновление комплектаций (продажи начиная с сентября)</t>
  </si>
  <si>
    <t>New Santa Fe</t>
  </si>
  <si>
    <t>Добавлен новый прайс-лист на New Santa Fe</t>
  </si>
  <si>
    <t>Фронтальные подушки безопасности водителя и переднего пассажира</t>
  </si>
  <si>
    <t>Внесены изменения:</t>
  </si>
  <si>
    <t>Добавлены ксеноновые фары в Hightech</t>
  </si>
  <si>
    <t>Добавлена система помощи при экстренном торможении</t>
  </si>
  <si>
    <t>Изменена мощность бензинового двигателя на 175 л.с.</t>
  </si>
  <si>
    <t>Теплозащитные стекла (лобовое и передние боковые)</t>
  </si>
  <si>
    <t>Добавлены светодиодные передние габаритные огни</t>
  </si>
  <si>
    <t>Удалена шторка багажника в Family</t>
  </si>
  <si>
    <t>Электрорегулировка сиденья пассажира</t>
  </si>
  <si>
    <t>Универсал</t>
  </si>
  <si>
    <t>Рейлинги на крыше</t>
  </si>
  <si>
    <t>i30 wgn</t>
  </si>
  <si>
    <t>Добавлен прайс на i30 wagon</t>
  </si>
  <si>
    <t>Добавлены комплектации Comfort+Navi</t>
  </si>
  <si>
    <t>Промо-цена Sonata. Скидка 40 000 руб</t>
  </si>
  <si>
    <t>i30, i30 wgn</t>
  </si>
  <si>
    <r>
      <t>Добавлены промо-цены для комплектаций E 199, 187,123, C 091. Скидка 50 000 руб (</t>
    </r>
    <r>
      <rPr>
        <sz val="10"/>
        <color indexed="10"/>
        <rFont val="Arial Cyr"/>
        <charset val="204"/>
      </rPr>
      <t>Листы</t>
    </r>
    <r>
      <rPr>
        <sz val="10"/>
        <rFont val="Arial Cyr"/>
        <charset val="204"/>
      </rPr>
      <t xml:space="preserve"> i30 Aug'12, i30 old, i30 WGN)</t>
    </r>
  </si>
  <si>
    <t>В комплектацию Explore универсала (E123) добавлено указание на наличие электропривода складывания зеркал заднего вида</t>
  </si>
  <si>
    <t>Добавлены цены 13MY</t>
  </si>
  <si>
    <t>Скидка 50 000</t>
  </si>
  <si>
    <t>Скидка 60 000</t>
  </si>
  <si>
    <t>Скидка 35 000-50 000</t>
  </si>
  <si>
    <t>i40 sedan</t>
  </si>
  <si>
    <t>Добавлен прайс-лист</t>
  </si>
  <si>
    <t>Скидка 70 000 на кмоплектации Comfort, Style и Premium</t>
  </si>
  <si>
    <t>Добавлена новая комплектация Base MT</t>
  </si>
  <si>
    <t>i40 wgn</t>
  </si>
  <si>
    <t>Добавлен OCN H977 (производство с ноября 2012, аналогично 689)</t>
  </si>
  <si>
    <t>Удалены "Повторители сигналов поворота в боковых зеркалах" в комплектации Comfort E189</t>
  </si>
  <si>
    <t>В комплектацию Comfort хэтчбека (E189) и универсала (E186) добавлено указание на наличие электропривода складывания зеркал заднего вида и сигналов поворота, встроенных в корпуса зеркал</t>
  </si>
  <si>
    <t>Удалена "Сетка для багажа" из комплектаций VISION E200 и CITIVISION E199</t>
  </si>
  <si>
    <t>Добавлены страны в покрытие Navteq</t>
  </si>
  <si>
    <t>Добавлено складывание второго ряда одним касанием
сабвуфер</t>
  </si>
  <si>
    <t>Удален аккум повыш емкости на 2.4АТ</t>
  </si>
  <si>
    <t>Из комплектации D194 удалено полноразмерное запасное колесо с легкосплавным диском 16"</t>
  </si>
  <si>
    <t>Из комплектации D194 удалены литые диски 16" с резиной 205/60</t>
  </si>
  <si>
    <t>В комплектацию D194 добавлено полноразмерное запасное колесо со стальным диском 16"</t>
  </si>
  <si>
    <t>В комплектацию D194 добавлены стальные диски 16" с резиной 205/60 и декоративными колпаками</t>
  </si>
  <si>
    <t>Лист i40 Nov'12:</t>
  </si>
  <si>
    <t>Удален "Электропривод складывания наружных зеркал" в комплектации Comfort E189</t>
  </si>
  <si>
    <t>Удалена Скидка</t>
  </si>
  <si>
    <t>Скидка 120 000</t>
  </si>
  <si>
    <t>Скидка 100 000 на комплектации Comfort, Style и Premium</t>
  </si>
  <si>
    <t>Новые цены на 2013г.в.</t>
  </si>
  <si>
    <t>Скидка 30 000</t>
  </si>
  <si>
    <t>Скидка 80 000</t>
  </si>
  <si>
    <t>Цены на а/м 2013г.в.</t>
  </si>
  <si>
    <t>START</t>
  </si>
  <si>
    <t>ACTIVE</t>
  </si>
  <si>
    <t>Задние комбинированные фонари со светодиодами</t>
  </si>
  <si>
    <t>i30 3dr</t>
  </si>
  <si>
    <t>Добавлен прайс-лист на i30 3dr</t>
  </si>
  <si>
    <t>Исправлен прайс-лист на автомобили 2012 года производства: Удалена коленная подушка безопасности из комплектации Explore и добавлена в Vision</t>
  </si>
  <si>
    <t>Исправлен прайс-лист на автомобили 2013 года производства: из комплектации Classic удалена "Отделка руля и рукоятки КПП кожей" и "Задние комбинированные фонари со светодиодами"</t>
  </si>
  <si>
    <t>Цены на а/м 2013мг</t>
  </si>
  <si>
    <t>i30 5dr</t>
  </si>
  <si>
    <t>Добавлен отдельный лист с ПРОМО на автомобили, заказанные в производство 2013 года, но произведенные в декабре 2012 года</t>
  </si>
  <si>
    <t>Обновлены ПРОМО на автомобили 2012 производственного года</t>
  </si>
  <si>
    <t>Удалено упоминание о чтении CD-MP3 (не доступно в комплектациях с навигацией (Navitel))</t>
  </si>
  <si>
    <t>Добавлена цена на Comfort+Navi с обогревом руля</t>
  </si>
  <si>
    <t>Добавлены цены на Santa Fe DM 13PY, обновились комплектации, добавлена входная Base 2.4 2WD MT</t>
  </si>
  <si>
    <t>Удалена Sonata всвязи с продажей всех а/м</t>
  </si>
  <si>
    <t>Santa Fe CM</t>
  </si>
  <si>
    <t>Удален в связи с продажей всех а/м</t>
  </si>
  <si>
    <t>Добавлен прайс на январское производство 2013г.в.</t>
  </si>
  <si>
    <t>Добавлен прайс на 2013г.в.</t>
  </si>
  <si>
    <t>i30, ix55</t>
  </si>
  <si>
    <t>Обновлены скидки</t>
  </si>
  <si>
    <t>Задние фонари со светодиодами</t>
  </si>
  <si>
    <t>Круиз-контроль + ограничитель скорости с управлением на руле</t>
  </si>
  <si>
    <t>Bluetooth с системой распознавания голоса</t>
  </si>
  <si>
    <t>Панель приборов Supervision с цветным TFT дисплеем</t>
  </si>
  <si>
    <t xml:space="preserve">Самозатемняющееся внутрисалонное зеркало </t>
  </si>
  <si>
    <t>Система рейлингов в багажном отсеке</t>
  </si>
  <si>
    <t>i40 SKD</t>
  </si>
  <si>
    <t>i40 WGN SKD</t>
  </si>
  <si>
    <t>Добавлен новый прайс-лист на i40 SKD</t>
  </si>
  <si>
    <t>Добавлен новый прайс-лист на i40 WGN SKD</t>
  </si>
  <si>
    <t>Добавлен прайс на 2013 г.в.</t>
  </si>
  <si>
    <t>Удалены "Подрулевые переключатели КПП" в комплектации с МТ</t>
  </si>
  <si>
    <t>Во все комплектации добавлен "Датчик света"</t>
  </si>
  <si>
    <r>
      <t>Откорректирована строка Комбинированная обивка сидений: ткань/</t>
    </r>
    <r>
      <rPr>
        <sz val="10"/>
        <color indexed="10"/>
        <rFont val="Arial Cyr"/>
        <charset val="204"/>
      </rPr>
      <t>сочетание натуральной и искусственной кожи</t>
    </r>
    <r>
      <rPr>
        <sz val="10"/>
        <rFont val="Arial Cyr"/>
        <charset val="204"/>
      </rPr>
      <t xml:space="preserve"> (красный с черным)</t>
    </r>
  </si>
  <si>
    <t xml:space="preserve">Удалены строчки "HAC (система помощи при старте в горку)" и "BAS (система помощи при торможении)" </t>
  </si>
  <si>
    <t>Добавлена новая комплектация Comfort 1.6 АТ</t>
  </si>
  <si>
    <t>i30 wagon</t>
  </si>
  <si>
    <t>Задублированные  строчки "Подушка безопасности водителя" и "Подушка безопасности переднего пассажира" заменены на "Передние боковые подушки безопасности" и "Шторки безопасности" соответственно</t>
  </si>
  <si>
    <r>
      <t>Отредактирована строка "Гидроусилитель руля с переменным усилием" на "</t>
    </r>
    <r>
      <rPr>
        <sz val="10"/>
        <color indexed="10"/>
        <rFont val="Arial Cyr"/>
        <charset val="204"/>
      </rPr>
      <t>Гидроусилитель руля</t>
    </r>
    <r>
      <rPr>
        <sz val="10"/>
        <rFont val="Arial Cyr"/>
        <charset val="204"/>
      </rPr>
      <t>"</t>
    </r>
  </si>
  <si>
    <t>Добавлен прайс на 2013 г.в.: из комплектации Premium удалены "Литые диски 19" . Новый код U635.</t>
  </si>
  <si>
    <t>Удалена строка  "Регулировка передних ремней безопасности по высоте"</t>
  </si>
  <si>
    <t>Строка "Светодиодные (LED) дневные ходовые огни+противотуманные фары" разделена на две самостоятельные позиции</t>
  </si>
  <si>
    <t>Строка "Электростеклоподъемники" заменена на "Электростеклоподъемники с безопасным режимом"</t>
  </si>
  <si>
    <t>Добавлена строка "Обогрев зоны покоя стеклоочистителей"</t>
  </si>
  <si>
    <t>Добавлена строка "Автозатемнение внутрисалонного зеркала заднего вида"</t>
  </si>
  <si>
    <t>Добавлена строка "Легкая тонировка стекол"</t>
  </si>
  <si>
    <t>Скидка 12 000 на GLS</t>
  </si>
  <si>
    <t>Скидка на 2012г.в. увеличена на 5000руб</t>
  </si>
  <si>
    <t>Добавлена новая комплектация Comfort 1.6 MТ</t>
  </si>
  <si>
    <t>Увеличена скидка на 20 000</t>
  </si>
  <si>
    <t>Скидка 50 000 на 2013г.в.</t>
  </si>
  <si>
    <t>Система мониторинга давления в шинах</t>
  </si>
  <si>
    <t>Система мониторинга слепых зон</t>
  </si>
  <si>
    <t>Интеллектуальный круиз-контроль</t>
  </si>
  <si>
    <t>Добавлен новый прайс-лист на новый EQUUS (2013PY)</t>
  </si>
  <si>
    <t>Добавлена новая комплектация Base 1.6 АТ</t>
  </si>
  <si>
    <t>Удален прайс-лист 12PY</t>
  </si>
  <si>
    <t>Удален прайс-лист CBU</t>
  </si>
  <si>
    <t>i40WGN</t>
  </si>
  <si>
    <t>Удален прайс-лист 13MY 12PY</t>
  </si>
  <si>
    <t>Отредактирована строка "Электрогидравлический усилитель руля " на "Электрогидравлический усилитель рулевого управления с переменным усилием"</t>
  </si>
  <si>
    <t>Добавлена новая строка в оснащении комплектации Royal "Два монитора 9,2" для задних пассажиров"</t>
  </si>
  <si>
    <t>Для всех комплектаций добавлена новая строка "Выбор режима движения Drive mode"</t>
  </si>
  <si>
    <t>Удален прайс-лист old, Euro2012, Aug'12</t>
  </si>
  <si>
    <t>Из комплектации Classic удалены "Передние боковые подушки безопасности" и "Шторки безопасности" соответственно (опечатка начиная с 03.04.13)</t>
  </si>
  <si>
    <t xml:space="preserve">Из комплектации Business на листах 12PY и 13PY удалена "Автоматическая настройка зеркал при включении задней передачи" </t>
  </si>
  <si>
    <t>Отредактирована строка "Алюминиевые накладки на пороги с логотипом Veloster " на "Пластиковые накладки на пороги с логотипом Veloster"</t>
  </si>
  <si>
    <t>i30, Veloster</t>
  </si>
  <si>
    <r>
      <t xml:space="preserve">Во всех листах исправлено слово </t>
    </r>
    <r>
      <rPr>
        <sz val="12"/>
        <rFont val="Arial Cyr"/>
        <charset val="204"/>
      </rPr>
      <t>Х</t>
    </r>
    <r>
      <rPr>
        <b/>
        <sz val="12"/>
        <rFont val="Arial Cyr"/>
        <charset val="204"/>
      </rPr>
      <t>э</t>
    </r>
    <r>
      <rPr>
        <sz val="12"/>
        <rFont val="Arial Cyr"/>
        <charset val="204"/>
      </rPr>
      <t>тчб</t>
    </r>
    <r>
      <rPr>
        <b/>
        <sz val="12"/>
        <rFont val="Arial Cyr"/>
        <charset val="204"/>
      </rPr>
      <t>е</t>
    </r>
    <r>
      <rPr>
        <sz val="12"/>
        <rFont val="Arial Cyr"/>
        <charset val="204"/>
      </rPr>
      <t>к</t>
    </r>
  </si>
  <si>
    <t>Во избежание неверного толкования на всех листах отредактирована строка "2-х уровневый подогрев передних сидений" на "Подогрев передних сидений"</t>
  </si>
  <si>
    <t>На всех листах отредактирована строка "Складывающаяся спинка заднего сиденья (6:4)" на "Складывающаяся спинка заднего сиденья"</t>
  </si>
  <si>
    <t>Во избежание неверного толкования на всех листах удалена строка "BAS (система помощи при торможении)"</t>
  </si>
  <si>
    <t>Во избежание неверного толкования на всех листах отредактирована строка "Bluetooth" на "Система Bluetooth hands-free"</t>
  </si>
  <si>
    <t>Добавлен новый прайс-лист на i30 (Новые комплектации с 1.07.2013)</t>
  </si>
  <si>
    <t>Отредактирована строка "Bluetooth hands-free" на "Система Bluetooth hands-free"</t>
  </si>
  <si>
    <t>Во избежание неверного толкования на всех листах отредактирована строка "Автоблокировка/разблокировка дверных замков" на "Автоблокировка дверных замков на скорости"</t>
  </si>
  <si>
    <t>Добавлена новая строка "Портативная пепельница + прикуриватель"</t>
  </si>
  <si>
    <t>Добавлена новая строка "Бескаркасные стеклоочистители"</t>
  </si>
  <si>
    <t>Добавлена новая строка "Лёгкая тонировка стёкол"</t>
  </si>
  <si>
    <t>Шумоизоляция капота</t>
  </si>
  <si>
    <t>Добавлена новая строка "Шумоизоляция капота"</t>
  </si>
  <si>
    <t>Добавлена новая строка "Очечник"</t>
  </si>
  <si>
    <t>Добавлена новая строка "Металлические накладки на педалях"</t>
  </si>
  <si>
    <t>Добавлена новая строка "Датчик света"</t>
  </si>
  <si>
    <t>Удален прайс-лист 12PY ix35 Oct '12</t>
  </si>
  <si>
    <t>Исправлена опечатка: названию EXPLORE соответствует OCN F954, а названию VISION соответствует OCN F953</t>
  </si>
  <si>
    <t>i30 wgn 13PY</t>
  </si>
  <si>
    <t>i30 3dr, i30, i30 wgn</t>
  </si>
  <si>
    <t>Удалены прайс-листы 12PY</t>
  </si>
  <si>
    <t>Увеличена стоимость i40 Comfort MT и Lifestyle MT на 10 000 рублей</t>
  </si>
  <si>
    <t>Удалена подсветка ручек дверей в Dynamic и Family</t>
  </si>
  <si>
    <t>Удалена строчка "Хромированные патрубки выхлопной системы, разнесённые по двум сторонам"</t>
  </si>
  <si>
    <t>Добавлена новая комплектация Comfort 2.0 АТ</t>
  </si>
  <si>
    <t>Во избежание неверного толкования отредактирована строка "Полированные литые диски 18" с резиной 245/50" на "Легкосплавные диски 18" с резиной 245/50</t>
  </si>
  <si>
    <t>Во избежание неверного толкования отредактирована строка "Полированные литые диски 19" с резиной 245/45" на "Легкосплавные диски 19" с резиной 245/45</t>
  </si>
  <si>
    <t>Самозатемняющееся внутрисалонное зеркало доступно не только в комплектациях Elegance и Triumph, но и  Lifestyle и Business с момента начала производства SKD</t>
  </si>
  <si>
    <t>Добавлена новая комплектация Limousine</t>
  </si>
  <si>
    <t>Удален прайс-лист</t>
  </si>
  <si>
    <t>Удален прайс-лист 13MY</t>
  </si>
  <si>
    <t>Новые цены</t>
  </si>
  <si>
    <t>Sport добавлена вентиляция передних сидений и электропривод пассажирского; High-tech добавлена вентиляция передних сидений. Увеличение цены дизельных версий на 10 000руб</t>
  </si>
  <si>
    <t>Travel</t>
  </si>
  <si>
    <t>Prime</t>
  </si>
  <si>
    <r>
      <t>Исправлена опечатка в  комплектации Comfort 2.0 АТ - вместо DFW52G61F</t>
    </r>
    <r>
      <rPr>
        <b/>
        <sz val="10"/>
        <rFont val="Arial Cyr"/>
        <charset val="204"/>
      </rPr>
      <t>G</t>
    </r>
    <r>
      <rPr>
        <sz val="10"/>
        <rFont val="Arial Cyr"/>
        <charset val="204"/>
      </rPr>
      <t xml:space="preserve"> внесено DFW52G61F</t>
    </r>
    <r>
      <rPr>
        <b/>
        <sz val="10"/>
        <rFont val="Arial Cyr"/>
        <charset val="204"/>
      </rPr>
      <t>D</t>
    </r>
  </si>
  <si>
    <t>Advance</t>
  </si>
  <si>
    <t>Электропривод двери багажника</t>
  </si>
  <si>
    <t>i40 Sedan</t>
  </si>
  <si>
    <t>i40 Wagon</t>
  </si>
  <si>
    <t>Добавлен новый прайс-лист с 28.10: добавлена новая комплектация Advance 2.0 АT, удалена комплектация Elegance</t>
  </si>
  <si>
    <t>Удален "сигнал о низком уровне омывающей жидкости"</t>
  </si>
  <si>
    <t>Добавлен новый прайс-лист с 12.12: добавлена новая комплектация Business с пакетом "Навигация" 2.0 MPI АT</t>
  </si>
  <si>
    <t>Удалены прайс-листы 13PY (12MY)</t>
  </si>
  <si>
    <t>Версия Limousine вынесена на отдельный лист, отредактированы формулировки. Изменений в комплектации нет</t>
  </si>
  <si>
    <t>Новые цены на 2014 г.</t>
  </si>
  <si>
    <t>Удален прайс ix35 13PY без подогрева руля</t>
  </si>
  <si>
    <t>Добавлен новый прайс-лист ix35 F/L</t>
  </si>
  <si>
    <t>Новый прайс-лист на 2014 г.</t>
  </si>
  <si>
    <t>Удалены прайс-листы 13PY</t>
  </si>
  <si>
    <t>Удален прайс-лист Santa Fe 13PY January</t>
  </si>
  <si>
    <t>Удалена скидка</t>
  </si>
  <si>
    <t>Добавлена скидка на 13 г.в. 40 000</t>
  </si>
  <si>
    <t>Grand Santa Fe</t>
  </si>
  <si>
    <t>Добавлен новый прайс-лист на FL (Base 1.6 MT/AT, Active 1.6 MT/AT, Comfort 1.8 AT)</t>
  </si>
  <si>
    <t>Добавлен новый прайс-лист Grand Santa Fe (High-Tech 2.2D, 3.3L)</t>
  </si>
  <si>
    <t xml:space="preserve">Продольная регулировка центрального подлокотника </t>
  </si>
  <si>
    <t>"Центральный задний подлокотник с подстаканником" изменен на "Центральный задний подлокотник с подстаканниками"</t>
  </si>
  <si>
    <t>"Задний противотуманный фонарь" изменен на "Задние противотуманные фонари"</t>
  </si>
  <si>
    <t>Удален "Подсветка замка зажигания"</t>
  </si>
  <si>
    <t>Автоматический режим опускания стекла водителя</t>
  </si>
  <si>
    <r>
      <t>"Автоматический режим подъема/опускания стекла водителя" изменен на "Автоматический режим опускания стекла водителя</t>
    </r>
    <r>
      <rPr>
        <b/>
        <sz val="10"/>
        <rFont val="Arial Cyr"/>
        <charset val="204"/>
      </rPr>
      <t>"</t>
    </r>
  </si>
  <si>
    <t>Удалена скидка на 13 г.в. 40 000 на все комплектации</t>
  </si>
  <si>
    <t>Добавлена скидка на 13 г.в. 60 000 только на High-Tech 2.2 CRDi</t>
  </si>
  <si>
    <t>Изменения в прайс-листах Santa Fe 13PY (с вентиляцией сидений и без):</t>
  </si>
  <si>
    <t>All</t>
  </si>
  <si>
    <t>Обращаем Ваше внимание, что картографическое покрытие Вашей навигационной системы ограничено и может отличаться от фактической дорожной схемы.</t>
  </si>
  <si>
    <t>Удалена лишняя звёздочка в комплектации Business+Navi: дублирование информации со строчки ниже ("Навигация+аудиосистема…")</t>
  </si>
  <si>
    <t>High-Tech</t>
  </si>
  <si>
    <t>Добавлен прайс-лист 14PY</t>
  </si>
  <si>
    <t>Добавлены комплектации Family и Style вместе с ценами на 14PY</t>
  </si>
  <si>
    <t>Удалены коврики в салоне. Стоимость кондиционера исправлена на 25 000 руб</t>
  </si>
  <si>
    <t>Сиденья водителя и переднего пассажира с улучшенным профилем</t>
  </si>
  <si>
    <t xml:space="preserve">Память настроек водительского сиденья </t>
  </si>
  <si>
    <t>14PY Добавлена комплектация Comfort 1,6 GDI и Advance GDI + пакет "Хайтек"</t>
  </si>
  <si>
    <r>
      <t>13 PY Комплектации FUN и HIT получили дополнительные коды I522/</t>
    </r>
    <r>
      <rPr>
        <b/>
        <sz val="10"/>
        <rFont val="Arial Cyr"/>
        <charset val="204"/>
      </rPr>
      <t>J033</t>
    </r>
    <r>
      <rPr>
        <sz val="10"/>
        <rFont val="Arial Cyr"/>
        <charset val="204"/>
      </rPr>
      <t xml:space="preserve"> и I523/</t>
    </r>
    <r>
      <rPr>
        <b/>
        <sz val="10"/>
        <rFont val="Arial Cyr"/>
        <charset val="204"/>
      </rPr>
      <t>J034</t>
    </r>
    <r>
      <rPr>
        <sz val="10"/>
        <rFont val="Arial Cyr"/>
        <charset val="204"/>
      </rPr>
      <t xml:space="preserve"> соответственно</t>
    </r>
  </si>
  <si>
    <t>14PY Добавлена комплектация Advance 1.7 D</t>
  </si>
  <si>
    <t>Добавлены прайс-листы 14PY</t>
  </si>
  <si>
    <t xml:space="preserve">ix35 </t>
  </si>
  <si>
    <t>Удален прайс-лист 13PY HSW</t>
  </si>
  <si>
    <r>
      <t xml:space="preserve">14PY  У комплектации JOY изсменился код I521 </t>
    </r>
    <r>
      <rPr>
        <sz val="10"/>
        <rFont val="Modern H Medium"/>
        <family val="2"/>
        <charset val="204"/>
      </rPr>
      <t>⇒</t>
    </r>
    <r>
      <rPr>
        <sz val="10"/>
        <rFont val="Arial Cyr"/>
        <charset val="204"/>
      </rPr>
      <t xml:space="preserve"> </t>
    </r>
    <r>
      <rPr>
        <b/>
        <sz val="10"/>
        <rFont val="Arial Cyr"/>
        <charset val="204"/>
      </rPr>
      <t>J269</t>
    </r>
    <r>
      <rPr>
        <sz val="10"/>
        <rFont val="Arial Cyr"/>
        <charset val="204"/>
      </rPr>
      <t>. Список оборудования, указанный в прайс-листе не изменился.</t>
    </r>
  </si>
  <si>
    <t>Equus Limousine</t>
  </si>
  <si>
    <r>
      <t>В прайс-лист добавлены</t>
    </r>
    <r>
      <rPr>
        <b/>
        <sz val="10"/>
        <rFont val="Arial Cyr"/>
        <charset val="204"/>
      </rPr>
      <t xml:space="preserve"> Текстильные коврики в салоне</t>
    </r>
    <r>
      <rPr>
        <sz val="10"/>
        <rFont val="Arial Cyr"/>
        <charset val="204"/>
      </rPr>
      <t xml:space="preserve"> (присутствуют во всех комплектациях с августа 2013 года)</t>
    </r>
  </si>
  <si>
    <t>Удалена задублированная строка "Светодиодные повторители указателей поворота в зеркалах заднего вида"</t>
  </si>
  <si>
    <t>Добавлен прайс-лист на специальную версию World Cup 2014</t>
  </si>
  <si>
    <t xml:space="preserve">Удален прайс-лист Elantra 13PY </t>
  </si>
  <si>
    <t>Добавлен прайс-лист Elantra FL 14PY</t>
  </si>
  <si>
    <t>Изменения в прайс-листе Elantra FL 13PY:</t>
  </si>
  <si>
    <t>Увеличение цены 15 000</t>
  </si>
  <si>
    <t>Увеличение цены 20 000</t>
  </si>
  <si>
    <t>Увеличение цены 50 000</t>
  </si>
  <si>
    <t>Увеличение цены 5 000</t>
  </si>
  <si>
    <t>3.8 - увеличение цены 40 000 кроме Luxury. 5.0 - увеличение цены 50 000</t>
  </si>
  <si>
    <t>Скидка 40 000 на 13PY</t>
  </si>
  <si>
    <t>Добавлена комплектация Active</t>
  </si>
  <si>
    <t>Добавлена новая комплектация Start 4WD AT</t>
  </si>
  <si>
    <t>Изменена формулировка пункта с литыми дисками в максимальной комплектации</t>
  </si>
  <si>
    <t>Прекращена скидка на 13 г.в.</t>
  </si>
  <si>
    <t>Подогрев рулевого колеса</t>
  </si>
  <si>
    <t>Ассистент удержания автомобиля на полосе движения</t>
  </si>
  <si>
    <t>Genesis</t>
  </si>
  <si>
    <t>Добавлен новый прайс-лист Genesis</t>
  </si>
  <si>
    <t>Во избежание неверного толкования исправлена строчка "Мультимедийный экран 9.2” на центральной консоли и системой DIS" на "Навигация*, мультимедийный экран 9.2” на центральной консоли и система DIS"</t>
  </si>
  <si>
    <t>Во избежание неверного толкования исправлена строчка "Активные подголовники" на "Регулируемые передние и задние подголовники"</t>
  </si>
  <si>
    <t>Во избежание неверного толкования исправлена строчка "2-зонный климат-контроль с системой антизапотевания" на "2-зонный климат-контроль с системой антизапотевания стекол"</t>
  </si>
  <si>
    <t>Во избежание неверного толкования исправлена строчка "Управление аудио в заднем подлокотнике " на "Управление аудиосистемой в заднем подлокотнике "</t>
  </si>
  <si>
    <t>Во избежание неверного толкования исправлена строчка "Ящик под полом в багажнике" на "Место для хранения под полом в багажнике"</t>
  </si>
  <si>
    <t>Отредактирована строка "17" колесные диски с резиной 225/55 R17 " заменена на "Литые диски R17 с резиной 225/55 R17"</t>
  </si>
  <si>
    <t>Отредактирована строка "Легкосплавные диски R18 + летние шины 245/45 " заменена на "Литые диски R18 с резиной 245/45 R18"</t>
  </si>
  <si>
    <t>Отредактирована строка "Легкосплавные диски 19" + летние шины 245/40 R19 спереди и 275/35 R19 сзади" заменена на "Литые диски R19 с резиной 245/40 R19 спереди и 275/35 R19 сзади"</t>
  </si>
  <si>
    <t>Отредактирована строка "Регулировка подушки сиденья водителя по длине" заменена на "Электрорегулировка подушки сиденья водителя по длине"</t>
  </si>
  <si>
    <t>Удален прайс-лист 13PY</t>
  </si>
  <si>
    <t>Из покрытия карты Навтек удалены страны Европы. В покрытие входит только Россия.</t>
  </si>
  <si>
    <t>Добавлен новый прайс-лист с новой комплектацией Active и изменениями в Lifestyle и Business с 02.06.2014</t>
  </si>
  <si>
    <t>Добавлен новый прайс-лист с  изменениями в Lifestyle с 02.06.2014</t>
  </si>
  <si>
    <t>Отредактирована строка "Полноразмерное запасное колесо с легкосплавным диском 17" заменена на "Полноразмерное запасное колесо с литым диском 17""</t>
  </si>
  <si>
    <t>Отредактирована строка "Полноразмерное запасное колесо с легкосплавным диском 16" заменена на "Полноразмерное запасное колесо с литым диском 16""</t>
  </si>
  <si>
    <t>i40 Sedan 14PY SE</t>
  </si>
  <si>
    <t>Отредактирована строка "Полноразмерное запасное колесо с легкосплавным диском 18" заменена на "Полноразмерное запасное колесо с литым диском 18""</t>
  </si>
  <si>
    <t>Отредактирована строка "Легкосплавные диски 18" с резиной 225/45 " заменена на "Литые диски 18" с резиной 225/45 R18"</t>
  </si>
  <si>
    <t>Во избежание неверного толкования из комплектации Active удалено упоминание о наличии кондиционера (так как уже присутствует система климат-контроля). Список оборудования не менялся</t>
  </si>
  <si>
    <t>"Электрорегулировка сиденья водителя" удалена из комплектации Active.</t>
  </si>
  <si>
    <t>Добавлен новый прайс-лист.
Из комплектаций Classic и Active удалена сетка в багажнике.
Из комплектаций Comfort и Vision удалена подсветка замка зажигания.</t>
  </si>
  <si>
    <t>Добавлен новый прайс-лист.
Из комплектации Start удалена пепельница и прикуриватель.
Из комплектаций Classic и Active удалена сетка в багажнике.</t>
  </si>
  <si>
    <t>Добавлен новый прайс-лист.
Из комплектаций Classic и Active удалена сетка в багажнике
Из комплектаций Comfort, Vision и Explore удалена подсветка замка зажигания.</t>
  </si>
  <si>
    <t>Удалены прайс-листы 13PY from 1 07</t>
  </si>
  <si>
    <t>Глубокая тонировка задних стекол</t>
  </si>
  <si>
    <t>Добавлен новый прайс-лист.
В комплектации Start добавлена регулировка рулевой колонки по вылету.
Во все комплектации, кроме Start, добавлена глубокая тонировка задних стёкол.</t>
  </si>
  <si>
    <t>Новый Solaris</t>
  </si>
  <si>
    <t>Добавлены новые прайс-листы для кузова хэтчбек и седан</t>
  </si>
  <si>
    <t>Полноразмерное запасное колесо</t>
  </si>
  <si>
    <t>Пульт управления центральным замком в ключе</t>
  </si>
  <si>
    <t>Опциональные пакеты:</t>
  </si>
  <si>
    <t>MT</t>
  </si>
  <si>
    <t>AT</t>
  </si>
  <si>
    <t>Стандартное оснащение:</t>
  </si>
  <si>
    <t>Дополнительно к стандартному оснащению:</t>
  </si>
  <si>
    <t>Добавлены новые OCN</t>
  </si>
  <si>
    <t>* В функции сигнализации входит: сигнализация при попытке проникновения в салон автомобиля посредством открытия дверей автомобиля путем звуковой и световой сигнализации.</t>
  </si>
  <si>
    <t>Электропривод двери багажника с автоматическим открыванием</t>
  </si>
  <si>
    <t>Добавлен 15 модельный год</t>
  </si>
  <si>
    <t>Добавлен новый прайс-лист Genesis с июльского производства: добавлен увеличенный дорожный просвет (+20мм)</t>
  </si>
  <si>
    <t>Добавлена новая комплектация Elite Plus</t>
  </si>
  <si>
    <t>EQUUS</t>
  </si>
  <si>
    <t>Добавлен новый прайс-лист H-1 с июльского производства: во все комплектации добавлена ручка на передней левой стойке в салоне</t>
  </si>
  <si>
    <t>Добавлен новый прайс-лист Grand Santa Fe с июльского производства:
в комплектацию Active добавлены пепельница и прикуриватель
в комплектацию Family добавлен подогрев руля и удалены розетка 220В и теплозащитные стёкла
из комплектаций Style и High-Tech удалена электропроводка для установки прицепного устройства</t>
  </si>
  <si>
    <t>Добавлен новый прайс-лист New Elantra с июльского производства:
в комплектацию Base добавлены задние электростеклоподъемники
в комплектацию Active добавлена функция охлаждния перчаточного ящика
комплектация Comfort заменена на комплектацию Comfort с пакетом "Навигация": по сравнению с комплектацией Comfort добавлен экран 7" на центральной консоли с системой навигации с картами Navitel, функция охлаждения перчаточного ящика, а также удалена приборная панель supervision с экраном 3,5".</t>
  </si>
  <si>
    <t>Добавлены новый прайс-лист на ограниченную серию  ix35 Style Edition</t>
  </si>
  <si>
    <t>Изменение в прайс-листе Grand Santa Fe с июльского производства:
опция "Электропривод двери багажника с системой автоматического открывания" заменена на опцию "Электропривод двери багажника". Комплектации Style (B8WC2FC5GGA837, B8WCJ561GGA838) и High-Tech (B8WC2FC5GGA839).</t>
  </si>
  <si>
    <t>Удален прайс-лист i40 Sedan 13PY from 12.12</t>
  </si>
  <si>
    <t>Удален прайс-лист i40 Wagon 13PY from 28.10</t>
  </si>
  <si>
    <t>Все - 6 000 RUR</t>
  </si>
  <si>
    <t>Без изменений</t>
  </si>
  <si>
    <t>Comfort - 7 000 RUR</t>
  </si>
  <si>
    <t>Все - 4 000 RUR</t>
  </si>
  <si>
    <t xml:space="preserve">Все - 1 000 RUR </t>
  </si>
  <si>
    <t>Все остальные 10 000 RUR</t>
  </si>
  <si>
    <t xml:space="preserve">Все - 20 000 RUR </t>
  </si>
  <si>
    <t>Все - 10 000 RUR</t>
  </si>
  <si>
    <t>Все - 10 000 RUR</t>
  </si>
  <si>
    <t>Все - 5 000 RUR</t>
  </si>
  <si>
    <t>Все - 1 000 RUR</t>
  </si>
  <si>
    <t>Start 2WD MT/AT, 4WD AT – 0 RUR</t>
  </si>
  <si>
    <t>1.6 GDI, 2.0 Active – 0 RUR</t>
  </si>
  <si>
    <t>3.0 л: Business 2WD/4WD – 10 000 RUR; остальные – 20 000 RUR</t>
  </si>
  <si>
    <t>3.8 л – без изменений</t>
  </si>
  <si>
    <t>Active – 0 RUR</t>
  </si>
  <si>
    <t>Все остальные – 20 000 RUR</t>
  </si>
  <si>
    <t>Удалены прайс-листы 14PY</t>
  </si>
  <si>
    <t>Изменение рекомендованных цен:</t>
  </si>
  <si>
    <t xml:space="preserve">Добавлен рекомендованный прайс-лист на 15 модельный год:
Во все комплектации добавлена опция «Шторка Багажника»
В комплектациях «Style» и «High-Tech» электропривод двери багажника будет оснащаться функцией автоматического открывания </t>
  </si>
  <si>
    <t>Добавлено промо 50000 на i40</t>
  </si>
  <si>
    <t>Удалено промо 50000 на i40</t>
  </si>
  <si>
    <t>Удален отдельный прайс-лист ix35 Style Edition</t>
  </si>
  <si>
    <t>Добавлен новый совмещенный прайс-лист со всеми комплектациями, Style Edition и Style Edition High Power Diesel</t>
  </si>
  <si>
    <t>Удален прайс-лист Elantra_14PY_Navi_from 1 10</t>
  </si>
  <si>
    <t>Добавлен новый совмещенный прайс-лист с "Зимним пакетом" - New_Elantra_14PY_Winter_pack</t>
  </si>
  <si>
    <t>Добавлен новый прайс-лист ix35 FL from 1 10 with SE new с новыми OCN для бензиновых Hyundai ix35 с приборной панелью Supervision которые будут оснащаться датчиком уровня омывающей жидкости</t>
  </si>
  <si>
    <t>Удален прайс-лист Genesis_14PY_from_1_10</t>
  </si>
  <si>
    <t>Удален прайс-лист Equus 14PY</t>
  </si>
  <si>
    <t>Удалены прайс-листы i40 Sedan 14PY SE_from_1_10, i40 Sedan 14PY_from_1_10(2) и i40 Wagon 14PY_1_10(2)</t>
  </si>
  <si>
    <t>Из прайс-листа ix35 FL from 1 10 with SE удалены старые OCN</t>
  </si>
  <si>
    <t>Все комплектации: +15 000 руб.</t>
  </si>
  <si>
    <t>Все комплектации: + 25 000 руб</t>
  </si>
  <si>
    <t xml:space="preserve">Все комплектации: +10 000 руб </t>
  </si>
  <si>
    <t>Все комплектации: +10 000 руб</t>
  </si>
  <si>
    <t>Все комплектации: + 20 000 руб</t>
  </si>
  <si>
    <t>Все комплектации: + 40 000 руб</t>
  </si>
  <si>
    <t>Все комплектации: + 30 000 руб</t>
  </si>
  <si>
    <t>Все комплектации: + 40 000 руб</t>
  </si>
  <si>
    <t>Все комплектации: +10 000 руб</t>
  </si>
  <si>
    <t>Повышение не распространяется на модификацию Luxury 3.8. Остальные модификации + 50 000 – 80 000 руб.</t>
  </si>
  <si>
    <t>Удален прайс-лист H-1_14PY_from_1_10 (old), H-1 14PY_handle_from 1 10 переименован в H-1 14PY from 1 01</t>
  </si>
  <si>
    <r>
      <rPr>
        <b/>
        <sz val="10"/>
        <rFont val="Arial Cyr"/>
        <charset val="204"/>
      </rPr>
      <t>Временно</t>
    </r>
    <r>
      <rPr>
        <sz val="10"/>
        <rFont val="Arial Cyr"/>
        <charset val="204"/>
      </rPr>
      <t xml:space="preserve"> удален прайс-лист ix35 FL from 1 10 with SE new с новыми OCN для бензиновых Hyundai ix35 с приборной панелью Supervision которые будут оснащаться датчиком уровня омывающей жидкости ввиду отстутствия автомобилей на стоке</t>
    </r>
  </si>
  <si>
    <t xml:space="preserve"> Все комплектации: +20 000 руб</t>
  </si>
  <si>
    <t xml:space="preserve"> Все комплектации: +30 000 руб</t>
  </si>
  <si>
    <t xml:space="preserve"> Все комплектации: +40 000 руб</t>
  </si>
  <si>
    <t xml:space="preserve"> Все комплектации: +55 000 руб</t>
  </si>
  <si>
    <t xml:space="preserve"> Все комплектации: +15 000 руб</t>
  </si>
  <si>
    <t xml:space="preserve"> Все комплектации: +50 000 руб</t>
  </si>
  <si>
    <t>Добавлены прайс-листы на автомобили производства 2015 года:</t>
  </si>
  <si>
    <t xml:space="preserve"> Комплектации с двигателем 3.8: +50 000 руб (кроме Luxury). Комплектации с двигателем 5.0: +80 000 руб</t>
  </si>
  <si>
    <t xml:space="preserve"> Комплектации с двигателем 3.8: +90 000 руб (кроме Luxury). Комплектации с двигателем 5.0: +120 000 руб</t>
  </si>
  <si>
    <t>На листе ix35_15PY Исправлена техническая опечатка: цены в верхней и нижней частях прайс-листа приведены в соответствие</t>
  </si>
  <si>
    <t>На листе Grand Santa Fe_15PY исправлена техническая опечатка: цены в верхней и нижней частях прайс-листа приведены в соответствие</t>
  </si>
  <si>
    <t>На листе Solaris New 5dr 15PY Dealer исправлена неточность: в Пакет Стиль (комплектация Elegance + Стиль) добавлены Противотуманные фары, которые всегда присутствовали в списке оборудования пакета Стиль, вне зависимости от того, с какой комплектацией он сочетался.</t>
  </si>
  <si>
    <t>Возвращён новый прайс-лист "ix35 15PY new OCN" с новыми OCN для бензиновых Hyundai ix35 с приборной панелью Supervision которые будут оснащаться датчиком уровня омывающей жидкости</t>
  </si>
  <si>
    <t>Изменение в прайс-листе "Veloster 14PY_Joy_AT_from 1 01": из комплектации Joy удалены "Задние фонари со светодиодами"</t>
  </si>
  <si>
    <t>Удалён прайс-лист Elantra_14PY_from 1 01</t>
  </si>
  <si>
    <t xml:space="preserve">Jan </t>
  </si>
  <si>
    <t>Feb</t>
  </si>
  <si>
    <t>Удален прайс-лист Veloster 14PY_from 1 01</t>
  </si>
  <si>
    <t xml:space="preserve"> Все комплектации: +21 000 руб</t>
  </si>
  <si>
    <t xml:space="preserve"> Все комплектации: +70 000 руб</t>
  </si>
  <si>
    <t xml:space="preserve"> Комплектации с двигателем 3.8: +140 000 руб </t>
  </si>
  <si>
    <t xml:space="preserve"> Все комплектации: +85 000 руб</t>
  </si>
  <si>
    <t xml:space="preserve"> Все комплектации: +100 000 руб</t>
  </si>
  <si>
    <t xml:space="preserve"> Все комплектации: +60 000 руб</t>
  </si>
  <si>
    <t xml:space="preserve"> Комплектации с двигателем 5.0: +150 000 руб (включая Limousine)</t>
  </si>
  <si>
    <t xml:space="preserve"> Комплектация Luxury 3.8: +290 000 руб.</t>
  </si>
  <si>
    <t>На лист Solaris New 4dr 15PY добавлен комментарий "Комплектация Elegance может дополняться только одним любым пакетом по выбору или же всеми тремя пакетами одновременно". Из дилерского варианта прайс-листа удалены недоступные к заказу комплектации: Elegance Престиж+Безопасность, Elegance Престиж+Свет и Elegance Безопасность+Свет</t>
  </si>
  <si>
    <t>Добавлен новый прайс лист на автомобили 2015 производственного года. Также в покрытие карты навигации добавлены: Андорра, Гибралтар, Лихтенштейн, Монако, Сан-Марино, Ватикан.</t>
  </si>
  <si>
    <t xml:space="preserve"> Все комплектации: + 90 000 руб</t>
  </si>
  <si>
    <t xml:space="preserve"> Все комплектации: + 31 000 руб</t>
  </si>
  <si>
    <t xml:space="preserve">Equus </t>
  </si>
  <si>
    <t>Исправлена опечатка: из комплектации Advance удалены "Литые диски R17 с резиной 225/55 R17", поскольку в комплектации присутствуют 18" (указано ниже по списку)</t>
  </si>
  <si>
    <t>7 DCT</t>
  </si>
  <si>
    <t>Добавлен новый прайс лист Veloster Turbo 15PY на автомобили 2015 производственного года. Новые комплектации Veloster JET и Veloster TURBO JET</t>
  </si>
  <si>
    <t>Из прайс-листов ix35 14PY with SE 16.02, ix35 15PY new OCN 16.02 и ix35 15PY new OCN 16.02 удалены отметки  напротив пункта «Ручки дверей и зеркала в цвет кузова» для комплектаций Prime и Prime+Style. В данных комплектациях  хромированные ручки дверей.</t>
  </si>
  <si>
    <t>Active
Plus</t>
  </si>
  <si>
    <t>Lifestyle
Plus</t>
  </si>
  <si>
    <t>Удалены комплектации Lifestyle (E875) и Business (E835)</t>
  </si>
  <si>
    <t>Добавлены новые комплектации Active Plus (G082) и Lifestyle Plus (G108)</t>
  </si>
  <si>
    <t>Удален прайс-лист ix35 14PY old OCN 16.02</t>
  </si>
  <si>
    <t>Удалены прайс-листы Solaris New 4dr, Solaris New 5dr, Solaris New 4dr Dealer, Solaris New 5dr Dealer (все - 14PY)</t>
  </si>
  <si>
    <t>В комплектацию Lifestyle Plus добавлена звёздочка с указанием наличия оборудования: Панель приборов Supervision с монохромным дисплеем (всегда присутствовало в комплектации)</t>
  </si>
  <si>
    <t>Добавлен прайс-лист "ix35 15PY new LE" на новую специальную серию  ix35 Limited Edition</t>
  </si>
  <si>
    <t xml:space="preserve"> Все комплектации: +130 000 руб</t>
  </si>
  <si>
    <t xml:space="preserve"> Все комплектации: +110 000 руб</t>
  </si>
  <si>
    <t>Apr</t>
  </si>
  <si>
    <t>Удалён прайс-лист Equus Limo 14PY</t>
  </si>
  <si>
    <t>Добавлена новая версия комплектации Elite 2015-го года выпуска (ETS4J6A1JGS844/G439): добавлены передний 9,2" сенсорный монитор и информационная система DIS. +80 000 к максимальной рекомендованной розничной стоимости</t>
  </si>
  <si>
    <t xml:space="preserve"> Все комплектации: +8 500 руб, кроме Active 1.4 MT</t>
  </si>
  <si>
    <t>i30 2014 произв. года</t>
  </si>
  <si>
    <t xml:space="preserve"> Все комплектации: +45 000 руб</t>
  </si>
  <si>
    <t xml:space="preserve"> Все комплектации: +45 000 руб</t>
  </si>
  <si>
    <t xml:space="preserve"> Все комплектации: +135 000 руб
 Elite (ETS4J6A1JGS844/G439) +215 000 руб</t>
  </si>
  <si>
    <t xml:space="preserve"> Все комплектации: +190 000 руб</t>
  </si>
  <si>
    <t xml:space="preserve"> Все комплектации: + 100 000 руб</t>
  </si>
  <si>
    <t xml:space="preserve"> Все комплектации: +150 000 руб</t>
  </si>
  <si>
    <t>Изменен формат прайс-листа в части пакетов</t>
  </si>
  <si>
    <t>Удален прайс-лист Grandeur 14PY_01.04</t>
  </si>
  <si>
    <t>По многочисленным просьбам MC (полный код комплектации) отображен одной строчкой, без выделения OCN (краткий код комплектации - 4 последних символа)</t>
  </si>
  <si>
    <t>Исправлена опечатка: на страницах ix35 15PY 16.02 и ix35 14PY with SE 16.02, для комплектации 2.0 4WD 6AT Prime теперь снова используется верный код ITW52G61GGK332</t>
  </si>
  <si>
    <t>Исправлена опечатка: на странице ix35 15PY new OCN 16.02, для комплектации 2.0 4WD 6AT Prime теперь снова верный код  ITW52G61GGGGEL</t>
  </si>
  <si>
    <t>Добавлена комплектация с OCN DMW52FC5GGG423, стоимость аналогична DMW52FC5GGF399. Отличие - поставщик картографии в навигационной системе Navteq вместо Navitel</t>
  </si>
  <si>
    <t>Добавлены новые OCN G196, G197  и G198. Список оборудования изменений не претерпел</t>
  </si>
  <si>
    <t>Добавлены новые прайс-листы на обновленный Hyundai i30 2015 года выпуска "i30 3dr 15PY 30.04", "i30 5dr 15PY 30.04" и "i30 WGN 15PY 30.04".</t>
  </si>
  <si>
    <t>Исправлена ошибка: Вместо 16' легкосплавных дисков и полноразмерного 16' запасного колеса на легкосплавном диске в комплектации Active AT присутствуют Стальные диски 15' с полноразмерным запасным колесом на стальном диске</t>
  </si>
  <si>
    <t xml:space="preserve">Исправлены опечатки: </t>
  </si>
  <si>
    <t>Добавлена панель приборов Supervision + дисплей 4,3" (в комплектации присутствовала всегда, но не была указана в прайс-листе)</t>
  </si>
  <si>
    <t>Из комплектации Advance удалены "Аудиосистема с 7 динамиками", поскольку в комплектации присутствует "Аудиосистема Lexicon с 14 динамиками" (указано ниже по списку)</t>
  </si>
  <si>
    <t>Удалены прайс-листы - i30 3dr  14PY 01.04, i30 5dr 14PY 01.04, i30 wgn 14 PY 01.04;</t>
  </si>
  <si>
    <t>Удалён прайс-лист - ix35 14PY with SE 16.02</t>
  </si>
  <si>
    <t>Удалён прайс-лист - Grd Santa Fe 15MY 14PY 16.02</t>
  </si>
  <si>
    <t>Удалён прайс-лист - Equus 14PY_Elite_Plus</t>
  </si>
  <si>
    <t>Удалён прайс-лист - Veloster 14PY_Joy_AT 01.04</t>
  </si>
  <si>
    <t>Удален прайс-лист - Genesis_14PY_HGC_from_1_10</t>
  </si>
  <si>
    <t>Удалён прайс-лист - H-1 14PY 01.04</t>
  </si>
  <si>
    <t>Удалён прайс-лист - Elantra_14PY_Winter pack 01.04</t>
  </si>
  <si>
    <t>Удалён прайс-лист - i40 Wagon 14PY from_1_10_2015</t>
  </si>
  <si>
    <t>Удалён прайс-лист - i40 Sedan 14PY from 1_01_2015</t>
  </si>
  <si>
    <t>Удалён прайс-лист - ix35 15PY 16.02</t>
  </si>
  <si>
    <t>Версия ix35 2.0D 136 Travel OCN ITW52EC5GGK329 удалена из прайс листа</t>
  </si>
  <si>
    <t>Solaris 4dr</t>
  </si>
  <si>
    <t>Solaris 5dr</t>
  </si>
  <si>
    <r>
      <t>Изменено оборудование</t>
    </r>
    <r>
      <rPr>
        <b/>
        <sz val="10"/>
        <rFont val="Arial Cyr"/>
        <charset val="204"/>
      </rPr>
      <t xml:space="preserve"> в составе пакета Престиж</t>
    </r>
    <r>
      <rPr>
        <sz val="10"/>
        <rFont val="Arial Cyr"/>
        <charset val="204"/>
      </rPr>
      <t xml:space="preserve"> для комплектации Elegance: строчка "полноразмерное запасное колесо" заменена на "полноразмерное запасное колесо для временного пользования" </t>
    </r>
  </si>
  <si>
    <r>
      <t xml:space="preserve">Изменено оборудование </t>
    </r>
    <r>
      <rPr>
        <b/>
        <sz val="10"/>
        <rFont val="Arial Cyr"/>
        <charset val="204"/>
      </rPr>
      <t>в составе пакета Стиль</t>
    </r>
    <r>
      <rPr>
        <sz val="10"/>
        <rFont val="Arial Cyr"/>
        <charset val="204"/>
      </rPr>
      <t xml:space="preserve"> для комплектации Elegance: строчка "полноразмерное запасное колесо" заменена на "полноразмерное запасное колесо для временного пользования" </t>
    </r>
  </si>
  <si>
    <t>(В качестве запасного колеса в комплекте с 16' легкосплавными колесами теперь вместо 16' легкосплавного диска теперь ставится 15' стальной)</t>
  </si>
  <si>
    <t>Добавлены новые OCN для определенных модификаций, без изменения состава оборудования</t>
  </si>
  <si>
    <t>Изменена цена на базовую комплектацию DRS4D1615DG273 (-26 800)</t>
  </si>
  <si>
    <t>Изменена цена на базовую комплектацию DRS6D1615DD001 (-26 300)</t>
  </si>
  <si>
    <t>Изменены цены на базовую версию ITW52G617DK326 и ITW52G617DD412 (-27 000)</t>
  </si>
  <si>
    <t>Из прайс-листа ix35 15PY new LE удалена комплектация Style Edition* 2.0D 4WD: повтор комплектации в прайс-листа ix35 15PY new OCN 16.02</t>
  </si>
  <si>
    <t>Исправлена опечатка в прайс-листах i30 3dr 15PY 30.04 и i30 5dr 15PY 30.04: "Ручки дверей в цвет кузова" всегда были доступны в комплектации Start. Добавлена "звездочка"</t>
  </si>
  <si>
    <t>Для страниц ix35 15PY new LE и ix35 15PY new OCN 16.02 добавлены специальные цены (-70 000 руб)</t>
  </si>
  <si>
    <t>Стальные диски 15" с шинами 195/65 R15</t>
  </si>
  <si>
    <t>Полноразмерное запасное колесо с легкосплавным диском</t>
  </si>
  <si>
    <t>Легкосплавные диски 16" с шинами 205/55 R16</t>
  </si>
  <si>
    <t>Легкосплавные диски 16" с шинами 205/60 R16</t>
  </si>
  <si>
    <t>Легкосплавные диски 17" с шинами 215/50 R17</t>
  </si>
  <si>
    <t>Легкосплавные диски 19" с шинами 245/45 R19</t>
  </si>
  <si>
    <t>Легкосплавные диски 17" с шинами 235/65 R17</t>
  </si>
  <si>
    <t>Легкосплавные диски 18" с шинами 235/60 R18</t>
  </si>
  <si>
    <t>Легкосплавные диски 19" с шинами 235/55 R19</t>
  </si>
  <si>
    <t xml:space="preserve">Описание типа и размерности дисков и шин приведена к одному виду: "Стальные диски хх’’ с шинами ххх/хх Rхх" или "Легкосплавные диски хх'' с шинами ххх/хх Rхх"; </t>
  </si>
  <si>
    <t xml:space="preserve">Описание типа запасного колеса приведена к одному виду: "Полноразмерное запасное колесо с легкосплавным диском" или "Запасное колесо для временного пользования"; </t>
  </si>
  <si>
    <t>Стандартное оснащение</t>
  </si>
  <si>
    <r>
      <rPr>
        <b/>
        <sz val="12"/>
        <rFont val="Modern H Medium"/>
        <family val="2"/>
        <charset val="204"/>
      </rPr>
      <t>＊</t>
    </r>
    <r>
      <rPr>
        <b/>
        <sz val="12"/>
        <rFont val="Univers"/>
        <family val="2"/>
        <charset val="204"/>
      </rPr>
      <t xml:space="preserve"> Подушка безопасности водителя и переднего пассажира (отключаемая)</t>
    </r>
  </si>
  <si>
    <r>
      <rPr>
        <b/>
        <sz val="12"/>
        <rFont val="Modern H Medium"/>
        <family val="2"/>
        <charset val="204"/>
      </rPr>
      <t>＊</t>
    </r>
    <r>
      <rPr>
        <b/>
        <sz val="8.4"/>
        <rFont val="Univers"/>
        <family val="2"/>
        <charset val="204"/>
      </rPr>
      <t xml:space="preserve"> </t>
    </r>
    <r>
      <rPr>
        <b/>
        <sz val="12"/>
        <rFont val="Univers"/>
        <family val="2"/>
        <charset val="204"/>
      </rPr>
      <t>Подрулевые переключатели КПП (только для AT и 7DCT)</t>
    </r>
  </si>
  <si>
    <r>
      <rPr>
        <b/>
        <sz val="12"/>
        <rFont val="Modern H Medium"/>
        <family val="2"/>
        <charset val="204"/>
      </rPr>
      <t>＊</t>
    </r>
    <r>
      <rPr>
        <b/>
        <sz val="12"/>
        <rFont val="Univers"/>
        <family val="2"/>
        <charset val="204"/>
      </rPr>
      <t xml:space="preserve"> Коленная подушка безопасности водителя</t>
    </r>
  </si>
  <si>
    <r>
      <rPr>
        <b/>
        <sz val="12"/>
        <rFont val="Modern H Medium"/>
        <family val="2"/>
        <charset val="204"/>
      </rPr>
      <t>＊</t>
    </r>
    <r>
      <rPr>
        <b/>
        <sz val="8.4"/>
        <rFont val="Univers"/>
        <family val="2"/>
        <charset val="204"/>
      </rPr>
      <t xml:space="preserve"> </t>
    </r>
    <r>
      <rPr>
        <b/>
        <sz val="12"/>
        <rFont val="Univers"/>
        <family val="2"/>
        <charset val="204"/>
      </rPr>
      <t>EPB (электронный стояночный тормоз с режимом автоматического удержания)</t>
    </r>
  </si>
  <si>
    <r>
      <rPr>
        <b/>
        <sz val="12"/>
        <rFont val="Modern H Medium"/>
        <family val="2"/>
        <charset val="204"/>
      </rPr>
      <t>＊</t>
    </r>
    <r>
      <rPr>
        <b/>
        <sz val="12"/>
        <rFont val="Univers"/>
        <family val="2"/>
        <charset val="204"/>
      </rPr>
      <t xml:space="preserve"> Передние боковые подушки безопасности + шторки безопасности</t>
    </r>
  </si>
  <si>
    <r>
      <rPr>
        <b/>
        <sz val="12"/>
        <rFont val="Modern H Medium"/>
        <family val="2"/>
        <charset val="204"/>
      </rPr>
      <t xml:space="preserve">＊ </t>
    </r>
    <r>
      <rPr>
        <b/>
        <sz val="12"/>
        <rFont val="Univers"/>
        <family val="2"/>
        <charset val="204"/>
      </rPr>
      <t>Электростеклоподъемники с автоматическим и безопасным режимом</t>
    </r>
  </si>
  <si>
    <r>
      <rPr>
        <b/>
        <sz val="12"/>
        <rFont val="Modern H Medium"/>
        <family val="2"/>
        <charset val="204"/>
      </rPr>
      <t>＊</t>
    </r>
    <r>
      <rPr>
        <b/>
        <sz val="12"/>
        <rFont val="Univers"/>
        <family val="2"/>
        <charset val="204"/>
      </rPr>
      <t xml:space="preserve"> Преднатяжители передних ремней безопасности+регулировка крепления по высоте</t>
    </r>
  </si>
  <si>
    <r>
      <rPr>
        <b/>
        <sz val="12"/>
        <rFont val="Modern H Medium"/>
        <family val="2"/>
        <charset val="204"/>
      </rPr>
      <t>＊</t>
    </r>
    <r>
      <rPr>
        <b/>
        <sz val="8.4"/>
        <rFont val="Univers"/>
        <family val="2"/>
        <charset val="204"/>
      </rPr>
      <t xml:space="preserve"> </t>
    </r>
    <r>
      <rPr>
        <b/>
        <sz val="12"/>
        <rFont val="Univers"/>
        <family val="2"/>
        <charset val="204"/>
      </rPr>
      <t xml:space="preserve">Электропривод и подогрев наружных зеркал </t>
    </r>
  </si>
  <si>
    <r>
      <rPr>
        <b/>
        <sz val="12"/>
        <rFont val="Modern H Medium"/>
        <family val="2"/>
        <charset val="204"/>
      </rPr>
      <t>＊</t>
    </r>
    <r>
      <rPr>
        <b/>
        <sz val="8.4"/>
        <rFont val="Univers"/>
        <family val="2"/>
        <charset val="204"/>
      </rPr>
      <t xml:space="preserve"> </t>
    </r>
    <r>
      <rPr>
        <b/>
        <sz val="12"/>
        <rFont val="Univers"/>
        <family val="2"/>
        <charset val="204"/>
      </rPr>
      <t>Центральный подлокотник водителя</t>
    </r>
  </si>
  <si>
    <r>
      <rPr>
        <b/>
        <sz val="12"/>
        <rFont val="Modern H Medium"/>
        <family val="2"/>
        <charset val="204"/>
      </rPr>
      <t>＊</t>
    </r>
    <r>
      <rPr>
        <b/>
        <sz val="12"/>
        <rFont val="Univers"/>
        <family val="2"/>
        <charset val="204"/>
      </rPr>
      <t xml:space="preserve"> Крепления ISOFIX слева и справа на заднем диване</t>
    </r>
  </si>
  <si>
    <r>
      <rPr>
        <b/>
        <sz val="12"/>
        <rFont val="Modern H Medium"/>
        <family val="2"/>
        <charset val="204"/>
      </rPr>
      <t>＊</t>
    </r>
    <r>
      <rPr>
        <b/>
        <sz val="8.4"/>
        <rFont val="Univers"/>
        <family val="2"/>
        <charset val="204"/>
      </rPr>
      <t xml:space="preserve"> </t>
    </r>
    <r>
      <rPr>
        <b/>
        <sz val="12"/>
        <rFont val="Univers"/>
        <family val="2"/>
        <charset val="204"/>
      </rPr>
      <t>Центральный подлокотник с подстаканниками на заднем диване</t>
    </r>
  </si>
  <si>
    <r>
      <rPr>
        <b/>
        <sz val="12"/>
        <rFont val="Modern H Medium"/>
        <family val="2"/>
        <charset val="204"/>
      </rPr>
      <t>＊</t>
    </r>
    <r>
      <rPr>
        <b/>
        <sz val="8.4"/>
        <rFont val="Univers"/>
        <family val="2"/>
        <charset val="204"/>
      </rPr>
      <t xml:space="preserve"> </t>
    </r>
    <r>
      <rPr>
        <b/>
        <sz val="12"/>
        <rFont val="Univers"/>
        <family val="2"/>
        <charset val="204"/>
      </rPr>
      <t xml:space="preserve">ABS (антиблокировочная система тормозов) </t>
    </r>
  </si>
  <si>
    <r>
      <rPr>
        <b/>
        <sz val="12"/>
        <rFont val="Modern H Medium"/>
        <family val="2"/>
        <charset val="204"/>
      </rPr>
      <t>＊</t>
    </r>
    <r>
      <rPr>
        <b/>
        <sz val="8.4"/>
        <rFont val="Univers"/>
        <family val="2"/>
        <charset val="204"/>
      </rPr>
      <t xml:space="preserve"> </t>
    </r>
    <r>
      <rPr>
        <b/>
        <sz val="12"/>
        <rFont val="Univers"/>
        <family val="2"/>
        <charset val="204"/>
      </rPr>
      <t>Воздуховоды климатической системы для задних пассажиров</t>
    </r>
  </si>
  <si>
    <r>
      <rPr>
        <b/>
        <sz val="12"/>
        <rFont val="Modern H Medium"/>
        <family val="2"/>
        <charset val="204"/>
      </rPr>
      <t>＊</t>
    </r>
    <r>
      <rPr>
        <b/>
        <sz val="8.4"/>
        <rFont val="Univers"/>
        <family val="2"/>
        <charset val="204"/>
      </rPr>
      <t xml:space="preserve"> </t>
    </r>
    <r>
      <rPr>
        <b/>
        <sz val="12"/>
        <rFont val="Univers"/>
        <family val="2"/>
        <charset val="204"/>
      </rPr>
      <t xml:space="preserve">BAS (система помощи при торможении) </t>
    </r>
  </si>
  <si>
    <r>
      <rPr>
        <b/>
        <sz val="12"/>
        <rFont val="Modern H Medium"/>
        <family val="2"/>
        <charset val="204"/>
      </rPr>
      <t>＊</t>
    </r>
    <r>
      <rPr>
        <b/>
        <sz val="8.4"/>
        <rFont val="Univers"/>
        <family val="2"/>
        <charset val="204"/>
      </rPr>
      <t xml:space="preserve"> </t>
    </r>
    <r>
      <rPr>
        <b/>
        <sz val="12"/>
        <rFont val="Univers"/>
        <family val="2"/>
        <charset val="204"/>
      </rPr>
      <t>Маршрутный компьютер</t>
    </r>
  </si>
  <si>
    <r>
      <rPr>
        <b/>
        <sz val="12"/>
        <rFont val="Modern H Medium"/>
        <family val="2"/>
        <charset val="204"/>
      </rPr>
      <t>＊</t>
    </r>
    <r>
      <rPr>
        <b/>
        <sz val="8.4"/>
        <rFont val="Univers"/>
        <family val="2"/>
        <charset val="204"/>
      </rPr>
      <t xml:space="preserve"> </t>
    </r>
    <r>
      <rPr>
        <b/>
        <sz val="12"/>
        <rFont val="Univers"/>
        <family val="2"/>
        <charset val="204"/>
      </rPr>
      <t>HAC (система помощи при старте в горку)</t>
    </r>
  </si>
  <si>
    <r>
      <rPr>
        <b/>
        <sz val="12"/>
        <rFont val="Modern H Medium"/>
        <family val="2"/>
        <charset val="204"/>
      </rPr>
      <t>＊</t>
    </r>
    <r>
      <rPr>
        <b/>
        <sz val="8.4"/>
        <rFont val="Univers"/>
        <family val="2"/>
        <charset val="204"/>
      </rPr>
      <t xml:space="preserve"> </t>
    </r>
    <r>
      <rPr>
        <b/>
        <sz val="12"/>
        <rFont val="Univers"/>
        <family val="2"/>
        <charset val="204"/>
      </rPr>
      <t xml:space="preserve">Подсветка замка зажигания или кнопки START/STOP (при наличии) </t>
    </r>
  </si>
  <si>
    <r>
      <rPr>
        <b/>
        <sz val="12"/>
        <rFont val="Modern H Medium"/>
        <family val="2"/>
        <charset val="204"/>
      </rPr>
      <t>＊</t>
    </r>
    <r>
      <rPr>
        <b/>
        <sz val="8.4"/>
        <rFont val="Univers"/>
        <family val="2"/>
        <charset val="204"/>
      </rPr>
      <t xml:space="preserve"> </t>
    </r>
    <r>
      <rPr>
        <b/>
        <sz val="12"/>
        <rFont val="Univers"/>
        <family val="2"/>
        <charset val="204"/>
      </rPr>
      <t>ESS (система предупреждения водителей сзади при экстренном торможении)</t>
    </r>
  </si>
  <si>
    <r>
      <rPr>
        <b/>
        <sz val="12"/>
        <rFont val="Modern H Medium"/>
        <family val="2"/>
        <charset val="204"/>
      </rPr>
      <t>＊</t>
    </r>
    <r>
      <rPr>
        <b/>
        <sz val="12"/>
        <rFont val="Univers"/>
        <family val="2"/>
        <charset val="204"/>
      </rPr>
      <t xml:space="preserve"> Бокс для очков</t>
    </r>
  </si>
  <si>
    <r>
      <rPr>
        <b/>
        <sz val="12"/>
        <rFont val="Modern H Medium"/>
        <family val="2"/>
        <charset val="204"/>
      </rPr>
      <t>＊</t>
    </r>
    <r>
      <rPr>
        <b/>
        <sz val="8.4"/>
        <rFont val="Univers"/>
        <family val="2"/>
        <charset val="204"/>
      </rPr>
      <t xml:space="preserve"> </t>
    </r>
    <r>
      <rPr>
        <b/>
        <sz val="12"/>
        <rFont val="Univers"/>
        <family val="2"/>
        <charset val="204"/>
      </rPr>
      <t>ESC (электронная система стабилизации курсовой устойчивости)</t>
    </r>
  </si>
  <si>
    <r>
      <rPr>
        <b/>
        <sz val="12"/>
        <rFont val="Modern H Medium"/>
        <family val="2"/>
        <charset val="204"/>
      </rPr>
      <t>＊</t>
    </r>
    <r>
      <rPr>
        <b/>
        <sz val="8.4"/>
        <rFont val="Univers"/>
        <family val="2"/>
        <charset val="204"/>
      </rPr>
      <t xml:space="preserve"> </t>
    </r>
    <r>
      <rPr>
        <b/>
        <sz val="12"/>
        <rFont val="Univers"/>
        <family val="2"/>
        <charset val="204"/>
      </rPr>
      <t>Автоблокировка/разблокировка дверных замков на скорости</t>
    </r>
  </si>
  <si>
    <r>
      <rPr>
        <b/>
        <sz val="12"/>
        <rFont val="Modern H Medium"/>
        <family val="2"/>
        <charset val="204"/>
      </rPr>
      <t>＊</t>
    </r>
    <r>
      <rPr>
        <b/>
        <sz val="8.4"/>
        <rFont val="Univers"/>
        <family val="2"/>
        <charset val="204"/>
      </rPr>
      <t xml:space="preserve"> </t>
    </r>
    <r>
      <rPr>
        <b/>
        <sz val="12"/>
        <rFont val="Univers"/>
        <family val="2"/>
        <charset val="204"/>
      </rPr>
      <t>VSM (система управления стабилизацией)</t>
    </r>
  </si>
  <si>
    <r>
      <rPr>
        <b/>
        <sz val="12"/>
        <rFont val="Modern H Medium"/>
        <family val="2"/>
        <charset val="204"/>
      </rPr>
      <t>＊</t>
    </r>
    <r>
      <rPr>
        <b/>
        <sz val="8.4"/>
        <rFont val="Univers"/>
        <family val="2"/>
        <charset val="204"/>
      </rPr>
      <t xml:space="preserve"> </t>
    </r>
    <r>
      <rPr>
        <b/>
        <sz val="12"/>
        <rFont val="Univers"/>
        <family val="2"/>
        <charset val="204"/>
      </rPr>
      <t>Разъемы USB+AUX для подключения внешних устройств</t>
    </r>
  </si>
  <si>
    <r>
      <rPr>
        <b/>
        <sz val="12"/>
        <rFont val="Modern H Medium"/>
        <family val="2"/>
        <charset val="204"/>
      </rPr>
      <t>＊</t>
    </r>
    <r>
      <rPr>
        <b/>
        <sz val="12"/>
        <rFont val="Univers"/>
        <family val="2"/>
        <charset val="204"/>
      </rPr>
      <t xml:space="preserve"> Светодиодные дневные ходовые и габаритные огни</t>
    </r>
  </si>
  <si>
    <r>
      <rPr>
        <b/>
        <sz val="12"/>
        <rFont val="Modern H Medium"/>
        <family val="2"/>
        <charset val="204"/>
      </rPr>
      <t>＊</t>
    </r>
    <r>
      <rPr>
        <b/>
        <sz val="8.4"/>
        <rFont val="Univers"/>
        <family val="2"/>
        <charset val="204"/>
      </rPr>
      <t xml:space="preserve"> </t>
    </r>
    <r>
      <rPr>
        <b/>
        <sz val="12"/>
        <rFont val="Univers"/>
        <family val="2"/>
        <charset val="204"/>
      </rPr>
      <t>Блок управления магнитолой на руле (кроме 1.6 GDI)</t>
    </r>
  </si>
  <si>
    <r>
      <rPr>
        <b/>
        <sz val="12"/>
        <rFont val="Modern H Medium"/>
        <family val="2"/>
        <charset val="204"/>
      </rPr>
      <t>＊</t>
    </r>
    <r>
      <rPr>
        <b/>
        <sz val="8.4"/>
        <rFont val="Univers"/>
        <family val="2"/>
        <charset val="204"/>
      </rPr>
      <t xml:space="preserve"> </t>
    </r>
    <r>
      <rPr>
        <b/>
        <sz val="12"/>
        <rFont val="Univers"/>
        <family val="2"/>
        <charset val="204"/>
      </rPr>
      <t>Светодиодные повторители указателей поворота в зеркалах заднего вида</t>
    </r>
  </si>
  <si>
    <r>
      <rPr>
        <b/>
        <sz val="12"/>
        <rFont val="Modern H Medium"/>
        <family val="2"/>
        <charset val="204"/>
      </rPr>
      <t>＊</t>
    </r>
    <r>
      <rPr>
        <b/>
        <sz val="8.4"/>
        <rFont val="Univers"/>
        <family val="2"/>
        <charset val="204"/>
      </rPr>
      <t xml:space="preserve"> </t>
    </r>
    <r>
      <rPr>
        <b/>
        <sz val="12"/>
        <rFont val="Univers"/>
        <family val="2"/>
        <charset val="204"/>
      </rPr>
      <t>Отделка руля и рукоятки КПП кожей</t>
    </r>
  </si>
  <si>
    <r>
      <rPr>
        <b/>
        <sz val="12"/>
        <rFont val="Modern H Medium"/>
        <family val="2"/>
        <charset val="204"/>
      </rPr>
      <t>＊</t>
    </r>
    <r>
      <rPr>
        <b/>
        <sz val="8.4"/>
        <rFont val="Univers"/>
        <family val="2"/>
        <charset val="204"/>
      </rPr>
      <t xml:space="preserve"> </t>
    </r>
    <r>
      <rPr>
        <b/>
        <sz val="12"/>
        <rFont val="Univers"/>
        <family val="2"/>
        <charset val="204"/>
      </rPr>
      <t>Задние фонари со светодиодами</t>
    </r>
  </si>
  <si>
    <r>
      <rPr>
        <b/>
        <sz val="12"/>
        <rFont val="Modern H Medium"/>
        <family val="2"/>
        <charset val="204"/>
      </rPr>
      <t>＊</t>
    </r>
    <r>
      <rPr>
        <b/>
        <sz val="8.4"/>
        <rFont val="Univers"/>
        <family val="2"/>
        <charset val="204"/>
      </rPr>
      <t xml:space="preserve"> </t>
    </r>
    <r>
      <rPr>
        <b/>
        <sz val="12"/>
        <rFont val="Univers"/>
        <family val="2"/>
        <charset val="204"/>
      </rPr>
      <t>Отделка передних стоек тканью</t>
    </r>
  </si>
  <si>
    <r>
      <rPr>
        <b/>
        <sz val="12"/>
        <rFont val="Modern H Medium"/>
        <family val="2"/>
        <charset val="204"/>
      </rPr>
      <t>＊</t>
    </r>
    <r>
      <rPr>
        <b/>
        <sz val="8.4"/>
        <rFont val="Univers"/>
        <family val="2"/>
        <charset val="204"/>
      </rPr>
      <t xml:space="preserve"> </t>
    </r>
    <r>
      <rPr>
        <b/>
        <sz val="12"/>
        <rFont val="Univers"/>
        <family val="2"/>
        <charset val="204"/>
      </rPr>
      <t>Датчик света</t>
    </r>
  </si>
  <si>
    <r>
      <rPr>
        <b/>
        <sz val="12"/>
        <rFont val="Modern H Medium"/>
        <family val="2"/>
        <charset val="204"/>
      </rPr>
      <t>＊</t>
    </r>
    <r>
      <rPr>
        <b/>
        <sz val="8.4"/>
        <rFont val="Univers"/>
        <family val="2"/>
        <charset val="204"/>
      </rPr>
      <t xml:space="preserve"> </t>
    </r>
    <r>
      <rPr>
        <b/>
        <sz val="12"/>
        <rFont val="Univers"/>
        <family val="2"/>
        <charset val="204"/>
      </rPr>
      <t>Ручки дверей и зеркала в цвет кузова</t>
    </r>
  </si>
  <si>
    <r>
      <rPr>
        <b/>
        <sz val="12"/>
        <rFont val="Modern H Medium"/>
        <family val="2"/>
        <charset val="204"/>
      </rPr>
      <t>＊</t>
    </r>
    <r>
      <rPr>
        <b/>
        <sz val="8.4"/>
        <rFont val="Univers"/>
        <family val="2"/>
        <charset val="204"/>
      </rPr>
      <t xml:space="preserve"> </t>
    </r>
    <r>
      <rPr>
        <b/>
        <sz val="12"/>
        <rFont val="Univers"/>
        <family val="2"/>
        <charset val="204"/>
      </rPr>
      <t>Регулировка руля по высоте и вылету</t>
    </r>
  </si>
  <si>
    <r>
      <rPr>
        <b/>
        <sz val="12"/>
        <rFont val="Modern H Medium"/>
        <family val="2"/>
        <charset val="204"/>
      </rPr>
      <t>＊</t>
    </r>
    <r>
      <rPr>
        <b/>
        <sz val="8.4"/>
        <rFont val="Univers"/>
        <family val="2"/>
        <charset val="204"/>
      </rPr>
      <t xml:space="preserve"> </t>
    </r>
    <r>
      <rPr>
        <b/>
        <sz val="12"/>
        <rFont val="Univers"/>
        <family val="2"/>
        <charset val="204"/>
      </rPr>
      <t>Брызговики</t>
    </r>
  </si>
  <si>
    <r>
      <rPr>
        <b/>
        <sz val="12"/>
        <rFont val="Modern H Medium"/>
        <family val="2"/>
        <charset val="204"/>
      </rPr>
      <t>＊</t>
    </r>
    <r>
      <rPr>
        <b/>
        <sz val="8.4"/>
        <rFont val="Univers"/>
        <family val="2"/>
        <charset val="204"/>
      </rPr>
      <t xml:space="preserve"> </t>
    </r>
    <r>
      <rPr>
        <b/>
        <sz val="12"/>
        <rFont val="Univers"/>
        <family val="2"/>
        <charset val="204"/>
      </rPr>
      <t>Регулировка водительского сиденья по высоте</t>
    </r>
  </si>
  <si>
    <r>
      <rPr>
        <b/>
        <sz val="12"/>
        <rFont val="Modern H Medium"/>
        <family val="2"/>
        <charset val="204"/>
      </rPr>
      <t>＊</t>
    </r>
    <r>
      <rPr>
        <b/>
        <sz val="8.4"/>
        <rFont val="Univers"/>
        <family val="2"/>
        <charset val="204"/>
      </rPr>
      <t xml:space="preserve"> </t>
    </r>
    <r>
      <rPr>
        <b/>
        <sz val="12"/>
        <rFont val="Univers"/>
        <family val="2"/>
        <charset val="204"/>
      </rPr>
      <t>Обогрев лобового стекла в зоне покоя стеклоочистителей</t>
    </r>
  </si>
  <si>
    <r>
      <rPr>
        <b/>
        <sz val="12"/>
        <rFont val="Modern H Medium"/>
        <family val="2"/>
        <charset val="204"/>
      </rPr>
      <t>＊</t>
    </r>
    <r>
      <rPr>
        <b/>
        <sz val="8.4"/>
        <rFont val="Univers"/>
        <family val="2"/>
        <charset val="204"/>
      </rPr>
      <t xml:space="preserve"> </t>
    </r>
    <r>
      <rPr>
        <b/>
        <sz val="12"/>
        <rFont val="Univers"/>
        <family val="2"/>
        <charset val="204"/>
      </rPr>
      <t>Подогрев передних сидений с тремя режимами</t>
    </r>
  </si>
  <si>
    <r>
      <rPr>
        <b/>
        <sz val="12"/>
        <rFont val="Modern H Medium"/>
        <family val="2"/>
        <charset val="204"/>
      </rPr>
      <t>＊</t>
    </r>
    <r>
      <rPr>
        <b/>
        <sz val="12"/>
        <rFont val="Univers"/>
        <family val="2"/>
        <charset val="204"/>
      </rPr>
      <t xml:space="preserve"> Передние стеклоочистители аэродинамической формы</t>
    </r>
  </si>
  <si>
    <t>1.6л GDI 135 л.с.</t>
  </si>
  <si>
    <t>1.7л TDI 141 л.с.</t>
  </si>
  <si>
    <t>2.0л
149,6 л.с.</t>
  </si>
  <si>
    <t>High-tech</t>
  </si>
  <si>
    <t>DFS42G617GG237</t>
  </si>
  <si>
    <t>DFS42G61FGG237</t>
  </si>
  <si>
    <t>DFS41FC5UGG237</t>
  </si>
  <si>
    <t>DFS42G61FGG238</t>
  </si>
  <si>
    <t>DFS42G61FGG236</t>
  </si>
  <si>
    <t>DFS42G61FGG235</t>
  </si>
  <si>
    <t>DFS42G61FGG205</t>
  </si>
  <si>
    <t>DFS41FC5UGG205</t>
  </si>
  <si>
    <t>Стальные диски 16" с шинами 205/60 R16</t>
  </si>
  <si>
    <t>Полноразмерное запасное колесо со стальным диском</t>
  </si>
  <si>
    <t>Регулировка переднего пассажирского сиденья по высоте</t>
  </si>
  <si>
    <t>Вставки на передней консоли с покрытием под металл</t>
  </si>
  <si>
    <t>Решётка радиатора с дополнительными горизонтальными хромированными элементами</t>
  </si>
  <si>
    <t>Ручки дверей с хромированной отделкой</t>
  </si>
  <si>
    <t>Светодиодные противотуманные фары</t>
  </si>
  <si>
    <t>Ксеноновые лампы ближнего и дальнего света + омыватели фар + автокорректор фар</t>
  </si>
  <si>
    <t>Теплозащитные стекла</t>
  </si>
  <si>
    <t>Электрорегулировки переднего пассажирского сиденья</t>
  </si>
  <si>
    <r>
      <rPr>
        <b/>
        <sz val="14"/>
        <rFont val="Modern H Medium"/>
        <family val="2"/>
        <charset val="204"/>
      </rPr>
      <t>＊</t>
    </r>
    <r>
      <rPr>
        <b/>
        <sz val="14"/>
        <rFont val="Univers"/>
        <family val="2"/>
        <charset val="204"/>
      </rPr>
      <t xml:space="preserve"> Подушка безопасности водителя и переднего пассажира (отключаемая)</t>
    </r>
  </si>
  <si>
    <r>
      <rPr>
        <b/>
        <sz val="14"/>
        <rFont val="Modern H Medium"/>
        <family val="2"/>
        <charset val="204"/>
      </rPr>
      <t>＊</t>
    </r>
    <r>
      <rPr>
        <b/>
        <sz val="14"/>
        <rFont val="Univers"/>
        <family val="2"/>
        <charset val="204"/>
      </rPr>
      <t xml:space="preserve"> Подрулевые переключатели КПП (только для AT и 7DCT)</t>
    </r>
  </si>
  <si>
    <r>
      <rPr>
        <b/>
        <sz val="14"/>
        <rFont val="Modern H Medium"/>
        <family val="2"/>
        <charset val="204"/>
      </rPr>
      <t>＊</t>
    </r>
    <r>
      <rPr>
        <b/>
        <sz val="14"/>
        <rFont val="Univers"/>
        <family val="2"/>
        <charset val="204"/>
      </rPr>
      <t xml:space="preserve"> Коленная подушка безопасности водителя</t>
    </r>
  </si>
  <si>
    <r>
      <rPr>
        <b/>
        <sz val="14"/>
        <rFont val="Modern H Medium"/>
        <family val="2"/>
        <charset val="204"/>
      </rPr>
      <t>＊</t>
    </r>
    <r>
      <rPr>
        <b/>
        <sz val="14"/>
        <rFont val="Univers"/>
        <family val="2"/>
        <charset val="204"/>
      </rPr>
      <t xml:space="preserve"> EPB (электронный стояночный тормоз с режимом автоматического удержания)</t>
    </r>
  </si>
  <si>
    <r>
      <rPr>
        <b/>
        <sz val="14"/>
        <rFont val="Modern H Medium"/>
        <family val="2"/>
        <charset val="204"/>
      </rPr>
      <t>＊</t>
    </r>
    <r>
      <rPr>
        <b/>
        <sz val="14"/>
        <rFont val="Univers"/>
        <family val="2"/>
        <charset val="204"/>
      </rPr>
      <t xml:space="preserve"> Передние боковые подушки безопасности + шторки безопасности</t>
    </r>
  </si>
  <si>
    <r>
      <rPr>
        <b/>
        <sz val="14"/>
        <rFont val="Modern H Medium"/>
        <family val="2"/>
        <charset val="204"/>
      </rPr>
      <t xml:space="preserve">＊ </t>
    </r>
    <r>
      <rPr>
        <b/>
        <sz val="14"/>
        <rFont val="Univers"/>
        <family val="2"/>
        <charset val="204"/>
      </rPr>
      <t>Электростеклоподъемники с автоматическим и безопасным режимом</t>
    </r>
  </si>
  <si>
    <r>
      <rPr>
        <b/>
        <sz val="14"/>
        <rFont val="Modern H Medium"/>
        <family val="2"/>
        <charset val="204"/>
      </rPr>
      <t>＊</t>
    </r>
    <r>
      <rPr>
        <b/>
        <sz val="14"/>
        <rFont val="Univers"/>
        <family val="2"/>
        <charset val="204"/>
      </rPr>
      <t xml:space="preserve"> Преднатяжители передних ремней безопасности+регулировка крепления по высоте</t>
    </r>
  </si>
  <si>
    <r>
      <rPr>
        <b/>
        <sz val="14"/>
        <rFont val="Modern H Medium"/>
        <family val="2"/>
        <charset val="204"/>
      </rPr>
      <t>＊</t>
    </r>
    <r>
      <rPr>
        <b/>
        <sz val="14"/>
        <rFont val="Univers"/>
        <family val="2"/>
        <charset val="204"/>
      </rPr>
      <t xml:space="preserve"> Электропривод и подогрев наружных зеркал </t>
    </r>
  </si>
  <si>
    <r>
      <rPr>
        <b/>
        <sz val="14"/>
        <rFont val="Modern H Medium"/>
        <family val="2"/>
        <charset val="204"/>
      </rPr>
      <t>＊</t>
    </r>
    <r>
      <rPr>
        <b/>
        <sz val="14"/>
        <rFont val="Univers"/>
        <family val="2"/>
        <charset val="204"/>
      </rPr>
      <t xml:space="preserve"> Центральный подлокотник водителя</t>
    </r>
  </si>
  <si>
    <r>
      <rPr>
        <b/>
        <sz val="14"/>
        <rFont val="Modern H Medium"/>
        <family val="2"/>
        <charset val="204"/>
      </rPr>
      <t>＊</t>
    </r>
    <r>
      <rPr>
        <b/>
        <sz val="14"/>
        <rFont val="Univers"/>
        <family val="2"/>
        <charset val="204"/>
      </rPr>
      <t xml:space="preserve"> Крепления ISOFIX слева и справа на заднем диване</t>
    </r>
  </si>
  <si>
    <r>
      <rPr>
        <b/>
        <sz val="14"/>
        <rFont val="Modern H Medium"/>
        <family val="2"/>
        <charset val="204"/>
      </rPr>
      <t>＊</t>
    </r>
    <r>
      <rPr>
        <b/>
        <sz val="14"/>
        <rFont val="Univers"/>
        <family val="2"/>
        <charset val="204"/>
      </rPr>
      <t xml:space="preserve"> Центральный подлокотник с подстаканниками на заднем диване</t>
    </r>
  </si>
  <si>
    <r>
      <rPr>
        <b/>
        <sz val="14"/>
        <rFont val="Modern H Medium"/>
        <family val="2"/>
        <charset val="204"/>
      </rPr>
      <t>＊</t>
    </r>
    <r>
      <rPr>
        <b/>
        <sz val="14"/>
        <rFont val="Univers"/>
        <family val="2"/>
        <charset val="204"/>
      </rPr>
      <t xml:space="preserve"> ABS (антиблокировочная система тормозов) </t>
    </r>
  </si>
  <si>
    <r>
      <rPr>
        <b/>
        <sz val="14"/>
        <rFont val="Modern H Medium"/>
        <family val="2"/>
        <charset val="204"/>
      </rPr>
      <t>＊</t>
    </r>
    <r>
      <rPr>
        <b/>
        <sz val="14"/>
        <rFont val="Univers"/>
        <family val="2"/>
        <charset val="204"/>
      </rPr>
      <t xml:space="preserve"> Воздуховоды климатической системы для задних пассажиров</t>
    </r>
  </si>
  <si>
    <r>
      <rPr>
        <b/>
        <sz val="14"/>
        <rFont val="Modern H Medium"/>
        <family val="2"/>
        <charset val="204"/>
      </rPr>
      <t>＊</t>
    </r>
    <r>
      <rPr>
        <b/>
        <sz val="14"/>
        <rFont val="Univers"/>
        <family val="2"/>
        <charset val="204"/>
      </rPr>
      <t xml:space="preserve"> BAS (система помощи при торможении) </t>
    </r>
  </si>
  <si>
    <r>
      <rPr>
        <b/>
        <sz val="14"/>
        <rFont val="Modern H Medium"/>
        <family val="2"/>
        <charset val="204"/>
      </rPr>
      <t>＊</t>
    </r>
    <r>
      <rPr>
        <b/>
        <sz val="14"/>
        <rFont val="Univers"/>
        <family val="2"/>
        <charset val="204"/>
      </rPr>
      <t xml:space="preserve"> Маршрутный компьютер</t>
    </r>
  </si>
  <si>
    <r>
      <rPr>
        <b/>
        <sz val="14"/>
        <rFont val="Modern H Medium"/>
        <family val="2"/>
        <charset val="204"/>
      </rPr>
      <t>＊</t>
    </r>
    <r>
      <rPr>
        <b/>
        <sz val="14"/>
        <rFont val="Univers"/>
        <family val="2"/>
        <charset val="204"/>
      </rPr>
      <t xml:space="preserve"> HAC (система помощи при старте в горку)</t>
    </r>
  </si>
  <si>
    <r>
      <rPr>
        <b/>
        <sz val="14"/>
        <rFont val="Modern H Medium"/>
        <family val="2"/>
        <charset val="204"/>
      </rPr>
      <t>＊</t>
    </r>
    <r>
      <rPr>
        <b/>
        <sz val="14"/>
        <rFont val="Univers"/>
        <family val="2"/>
        <charset val="204"/>
      </rPr>
      <t xml:space="preserve"> Подсветка замка зажигания или кнопки START/STOP (при наличии) </t>
    </r>
  </si>
  <si>
    <r>
      <rPr>
        <b/>
        <sz val="14"/>
        <rFont val="Modern H Medium"/>
        <family val="2"/>
        <charset val="204"/>
      </rPr>
      <t>＊</t>
    </r>
    <r>
      <rPr>
        <b/>
        <sz val="14"/>
        <rFont val="Univers"/>
        <family val="2"/>
        <charset val="204"/>
      </rPr>
      <t xml:space="preserve"> ESS (система предупреждения водителей сзади при экстренном торможении)</t>
    </r>
  </si>
  <si>
    <r>
      <rPr>
        <b/>
        <sz val="14"/>
        <rFont val="Modern H Medium"/>
        <family val="2"/>
        <charset val="204"/>
      </rPr>
      <t>＊</t>
    </r>
    <r>
      <rPr>
        <b/>
        <sz val="14"/>
        <rFont val="Univers"/>
        <family val="2"/>
        <charset val="204"/>
      </rPr>
      <t xml:space="preserve"> Бокс для очков</t>
    </r>
  </si>
  <si>
    <r>
      <rPr>
        <b/>
        <sz val="12"/>
        <rFont val="Univers"/>
        <family val="2"/>
      </rPr>
      <t>＊</t>
    </r>
    <r>
      <rPr>
        <b/>
        <sz val="14"/>
        <rFont val="Univers"/>
        <family val="2"/>
        <charset val="204"/>
      </rPr>
      <t xml:space="preserve"> ESC (электронная система стабилизации курсовой устойчивости)</t>
    </r>
  </si>
  <si>
    <r>
      <rPr>
        <b/>
        <sz val="14"/>
        <rFont val="Modern H Medium"/>
        <family val="2"/>
        <charset val="204"/>
      </rPr>
      <t>＊</t>
    </r>
    <r>
      <rPr>
        <b/>
        <sz val="14"/>
        <rFont val="Univers"/>
        <family val="2"/>
        <charset val="204"/>
      </rPr>
      <t xml:space="preserve"> Автоблокировка/разблокировка дверных замков на скорости</t>
    </r>
  </si>
  <si>
    <r>
      <rPr>
        <b/>
        <sz val="14"/>
        <rFont val="Modern H Medium"/>
        <family val="2"/>
        <charset val="204"/>
      </rPr>
      <t>＊</t>
    </r>
    <r>
      <rPr>
        <b/>
        <sz val="14"/>
        <rFont val="Univers"/>
        <family val="2"/>
        <charset val="204"/>
      </rPr>
      <t xml:space="preserve"> VSM (система управления стабилизацией)</t>
    </r>
  </si>
  <si>
    <r>
      <rPr>
        <b/>
        <sz val="14"/>
        <rFont val="Modern H Medium"/>
        <family val="2"/>
        <charset val="204"/>
      </rPr>
      <t>＊</t>
    </r>
    <r>
      <rPr>
        <b/>
        <sz val="14"/>
        <rFont val="Univers"/>
        <family val="2"/>
        <charset val="204"/>
      </rPr>
      <t xml:space="preserve"> Разъемы USB+AUX для подключения внешних устройств</t>
    </r>
  </si>
  <si>
    <r>
      <rPr>
        <b/>
        <sz val="14"/>
        <rFont val="Modern H Medium"/>
        <family val="2"/>
        <charset val="204"/>
      </rPr>
      <t>＊</t>
    </r>
    <r>
      <rPr>
        <b/>
        <sz val="14"/>
        <rFont val="Univers"/>
        <family val="2"/>
        <charset val="204"/>
      </rPr>
      <t xml:space="preserve"> Светодиодные дневные ходовые и габаритные огни</t>
    </r>
  </si>
  <si>
    <r>
      <rPr>
        <b/>
        <sz val="14"/>
        <rFont val="Modern H Medium"/>
        <family val="2"/>
        <charset val="204"/>
      </rPr>
      <t>＊</t>
    </r>
    <r>
      <rPr>
        <b/>
        <sz val="14"/>
        <rFont val="Univers"/>
        <family val="2"/>
        <charset val="204"/>
      </rPr>
      <t xml:space="preserve"> Блок управления магнитолой на руле</t>
    </r>
  </si>
  <si>
    <r>
      <rPr>
        <b/>
        <sz val="14"/>
        <rFont val="Modern H Medium"/>
        <family val="2"/>
        <charset val="204"/>
      </rPr>
      <t>＊</t>
    </r>
    <r>
      <rPr>
        <b/>
        <sz val="14"/>
        <rFont val="Univers"/>
        <family val="2"/>
        <charset val="204"/>
      </rPr>
      <t xml:space="preserve"> Светодиодные повторители указателей поворота в зеркалах заднего вида</t>
    </r>
  </si>
  <si>
    <r>
      <rPr>
        <b/>
        <sz val="14"/>
        <rFont val="Modern H Medium"/>
        <family val="2"/>
        <charset val="204"/>
      </rPr>
      <t>＊</t>
    </r>
    <r>
      <rPr>
        <b/>
        <sz val="14"/>
        <rFont val="Univers"/>
        <family val="2"/>
        <charset val="204"/>
      </rPr>
      <t xml:space="preserve"> Отделка руля и рукоятки КПП кожей</t>
    </r>
  </si>
  <si>
    <r>
      <rPr>
        <b/>
        <sz val="14"/>
        <rFont val="Modern H Medium"/>
        <family val="2"/>
        <charset val="204"/>
      </rPr>
      <t>＊</t>
    </r>
    <r>
      <rPr>
        <b/>
        <sz val="14"/>
        <rFont val="Univers"/>
        <family val="2"/>
        <charset val="204"/>
      </rPr>
      <t xml:space="preserve"> Задние фонари со светодиодами</t>
    </r>
  </si>
  <si>
    <r>
      <rPr>
        <b/>
        <sz val="14"/>
        <rFont val="Modern H Medium"/>
        <family val="2"/>
        <charset val="204"/>
      </rPr>
      <t>＊</t>
    </r>
    <r>
      <rPr>
        <b/>
        <sz val="14"/>
        <rFont val="Univers"/>
        <family val="2"/>
        <charset val="204"/>
      </rPr>
      <t xml:space="preserve"> Отделка передних стоек тканью</t>
    </r>
  </si>
  <si>
    <r>
      <rPr>
        <b/>
        <sz val="14"/>
        <rFont val="Modern H Medium"/>
        <family val="2"/>
        <charset val="204"/>
      </rPr>
      <t>＊</t>
    </r>
    <r>
      <rPr>
        <b/>
        <sz val="14"/>
        <rFont val="Univers"/>
        <family val="2"/>
        <charset val="204"/>
      </rPr>
      <t xml:space="preserve"> Датчик света</t>
    </r>
  </si>
  <si>
    <r>
      <rPr>
        <b/>
        <sz val="14"/>
        <rFont val="Modern H Medium"/>
        <family val="2"/>
        <charset val="204"/>
      </rPr>
      <t>＊</t>
    </r>
    <r>
      <rPr>
        <b/>
        <sz val="14"/>
        <rFont val="Univers"/>
        <family val="2"/>
        <charset val="204"/>
      </rPr>
      <t xml:space="preserve"> Ручки дверей и зеркала в цвет кузова</t>
    </r>
  </si>
  <si>
    <r>
      <rPr>
        <b/>
        <sz val="14"/>
        <rFont val="Modern H Medium"/>
        <family val="2"/>
        <charset val="204"/>
      </rPr>
      <t>＊</t>
    </r>
    <r>
      <rPr>
        <b/>
        <sz val="14"/>
        <rFont val="Univers"/>
        <family val="2"/>
        <charset val="204"/>
      </rPr>
      <t xml:space="preserve"> Регулировка руля по высоте и вылету</t>
    </r>
  </si>
  <si>
    <r>
      <rPr>
        <b/>
        <sz val="14"/>
        <rFont val="Modern H Medium"/>
        <family val="2"/>
        <charset val="204"/>
      </rPr>
      <t>＊</t>
    </r>
    <r>
      <rPr>
        <b/>
        <sz val="14"/>
        <rFont val="Univers"/>
        <family val="2"/>
        <charset val="204"/>
      </rPr>
      <t xml:space="preserve"> Брызговики</t>
    </r>
  </si>
  <si>
    <r>
      <rPr>
        <b/>
        <sz val="14"/>
        <rFont val="Modern H Medium"/>
        <family val="2"/>
        <charset val="204"/>
      </rPr>
      <t>＊</t>
    </r>
    <r>
      <rPr>
        <b/>
        <sz val="14"/>
        <rFont val="Univers"/>
        <family val="2"/>
        <charset val="204"/>
      </rPr>
      <t xml:space="preserve"> Регулировка водительского сиденья по высоте</t>
    </r>
  </si>
  <si>
    <r>
      <rPr>
        <b/>
        <sz val="14"/>
        <rFont val="Modern H Medium"/>
        <family val="2"/>
        <charset val="204"/>
      </rPr>
      <t>＊</t>
    </r>
    <r>
      <rPr>
        <b/>
        <sz val="14"/>
        <rFont val="Univers"/>
        <family val="2"/>
        <charset val="204"/>
      </rPr>
      <t xml:space="preserve"> Обогрев лобового стекла в зоне покоя стеклоочистителей</t>
    </r>
  </si>
  <si>
    <r>
      <rPr>
        <b/>
        <sz val="14"/>
        <rFont val="Modern H Medium"/>
        <family val="2"/>
        <charset val="204"/>
      </rPr>
      <t>＊</t>
    </r>
    <r>
      <rPr>
        <b/>
        <sz val="14"/>
        <rFont val="Univers"/>
        <family val="2"/>
        <charset val="204"/>
      </rPr>
      <t xml:space="preserve"> Подогрев передних сидений с тремя режимами</t>
    </r>
  </si>
  <si>
    <r>
      <rPr>
        <b/>
        <sz val="14"/>
        <rFont val="Modern H Medium"/>
        <family val="2"/>
        <charset val="204"/>
      </rPr>
      <t>＊</t>
    </r>
    <r>
      <rPr>
        <b/>
        <sz val="14"/>
        <rFont val="Univers"/>
        <family val="2"/>
        <charset val="204"/>
      </rPr>
      <t xml:space="preserve"> Передние стеклоочистители аэродинамической формы</t>
    </r>
  </si>
  <si>
    <r>
      <t xml:space="preserve">＊ </t>
    </r>
    <r>
      <rPr>
        <b/>
        <sz val="14"/>
        <rFont val="Univers"/>
        <family val="2"/>
      </rPr>
      <t>Рейлинги на крыше</t>
    </r>
  </si>
  <si>
    <r>
      <t>＊</t>
    </r>
    <r>
      <rPr>
        <b/>
        <sz val="14"/>
        <rFont val="Univers"/>
        <family val="2"/>
      </rPr>
      <t xml:space="preserve"> Защитная сетка над спинкой заднего сиденья (кроме </t>
    </r>
    <r>
      <rPr>
        <b/>
        <sz val="12"/>
        <rFont val="Univers"/>
        <family val="2"/>
      </rPr>
      <t>DFW52G61FGG238</t>
    </r>
    <r>
      <rPr>
        <b/>
        <sz val="14"/>
        <rFont val="Univers"/>
        <family val="2"/>
      </rPr>
      <t xml:space="preserve"> и </t>
    </r>
    <r>
      <rPr>
        <b/>
        <sz val="12"/>
        <rFont val="Univers"/>
        <family val="2"/>
      </rPr>
      <t>DFW51FC5UGG238</t>
    </r>
    <r>
      <rPr>
        <b/>
        <sz val="14"/>
        <rFont val="Univers"/>
        <family val="2"/>
      </rPr>
      <t>)</t>
    </r>
  </si>
  <si>
    <r>
      <t>＊</t>
    </r>
    <r>
      <rPr>
        <b/>
        <sz val="12"/>
        <rFont val="Univers"/>
        <family val="2"/>
        <charset val="204"/>
      </rPr>
      <t xml:space="preserve"> </t>
    </r>
    <r>
      <rPr>
        <b/>
        <sz val="14"/>
        <rFont val="Univers"/>
        <family val="2"/>
      </rPr>
      <t xml:space="preserve">Шторка багажного отсека (кроме </t>
    </r>
    <r>
      <rPr>
        <b/>
        <sz val="12"/>
        <rFont val="Univers"/>
        <family val="2"/>
      </rPr>
      <t>DFW52G61FGG238</t>
    </r>
    <r>
      <rPr>
        <b/>
        <sz val="14"/>
        <rFont val="Univers"/>
        <family val="2"/>
      </rPr>
      <t xml:space="preserve"> и </t>
    </r>
    <r>
      <rPr>
        <b/>
        <sz val="12"/>
        <rFont val="Univers"/>
        <family val="2"/>
      </rPr>
      <t>DFW51FC5UGG238</t>
    </r>
    <r>
      <rPr>
        <b/>
        <sz val="14"/>
        <rFont val="Univers"/>
        <family val="2"/>
      </rPr>
      <t>)</t>
    </r>
  </si>
  <si>
    <t>Active Plus</t>
  </si>
  <si>
    <t>Легкосплавные диски 16" с резиной 205/60 R16</t>
  </si>
  <si>
    <t>Легкосплавные диски 17" с резиной 215/50 R17</t>
  </si>
  <si>
    <t>Добавлен прайс-лист New i40 Sedan</t>
  </si>
  <si>
    <t>Добавлен прайс-лист New i40 Wagon</t>
  </si>
  <si>
    <t>Вставки на внутренней отделке дверей (искуcственная кожа)</t>
  </si>
  <si>
    <t>Для страниц ix35 15PY new LE и ix35 15PY new OCN 16.02 изменены розничные цены: снижение -70 000 рублей (ранее обозначались как специальные цены)</t>
  </si>
  <si>
    <t>Добавлен новый OCN B8WC2FC5GGG274 для комплектации 2.2CRDi Family 6 AT 4WD, оборудование без изменений в сравнении с B8WC2FC5GGG023</t>
  </si>
  <si>
    <t>Для страниц ix35 15PY new LE и ix35 15PY new OCN 16.02 добавлены цены с учетом промо (-50 000 руб)</t>
  </si>
  <si>
    <t>Возвращена цена на базовую комплектацию DRS4D1615DG273 (+26 800)</t>
  </si>
  <si>
    <t>Возвращена цена на базовую комплектацию DRS6D1615DD001 (+26 300)</t>
  </si>
  <si>
    <t>Возвращены цены на базовые версии ITW52G617DK326 и ITW52G617DD412 (+27 000)</t>
  </si>
  <si>
    <t>На все комплектации добавлены цены с учетом промо (-40 000)</t>
  </si>
  <si>
    <t xml:space="preserve"> Все комплектации: +5 000 руб, кроме Active 1.4 MT</t>
  </si>
  <si>
    <t xml:space="preserve"> Все комплектации: +10 000 руб, кроме Start 6MT 2WD</t>
  </si>
  <si>
    <t>Удален прайс-лист i40 Wagon 15PY</t>
  </si>
  <si>
    <t>Из комплектации  Business удален Сабвуфер</t>
  </si>
  <si>
    <t>Из комплектаций  Advance удален Сабвуфер</t>
  </si>
  <si>
    <t>i40 wagon</t>
  </si>
  <si>
    <t>Sep</t>
  </si>
  <si>
    <t xml:space="preserve"> Промо для всех комплектаций: -150 000 руб</t>
  </si>
  <si>
    <t>F/L</t>
  </si>
  <si>
    <t xml:space="preserve"> Промо для всех комплектаций: -40 000 руб</t>
  </si>
  <si>
    <t>Добавлен прайс-лист "ix35_new_format", удалены прайс-листы "ix35_15PY_new_LE" и "ix35_15PY_new_OCN_16.02"</t>
  </si>
  <si>
    <t>Добавлен прайс-лист "Solaris SE 500000"</t>
  </si>
  <si>
    <t xml:space="preserve"> Все комплектации, кроме i40 sedan 1.6 Comfort (DFS4D2A17DDAKG и DFS4D2A17DE739): +10 000 руб. Стартовые комплектации i40 sedan остаются без изменений</t>
  </si>
  <si>
    <t xml:space="preserve"> Все комплектации, кроме 1.4 Active (Sedan DRS4D1615DG273 и Hatch DRS6D1615DD001) : промо -30000 вместо -40000. На базовые комплектации 1.4 Active цены остаются без изменений</t>
  </si>
  <si>
    <t>Удален прайс-лист Santa Fe 15MY 14PY 16.02</t>
  </si>
  <si>
    <t>Исправлена опечатка: вместо "Стандартно для 1.4 АТ, а также 1.6 МТ и АТ. Стоимость для 1.4 МТ 48 500 рублей:" стало "Стандартно для 1.4 АТ, а также 1.6 МТ и АТ. Стоимость для 1.4 МТ 58 500 рублей:"</t>
  </si>
  <si>
    <t>Исправлена опечатка: вместо "Аудиоподготовка 6 динамиков" стало "6 динамиков"</t>
  </si>
  <si>
    <t>171 л.с., бензиновый</t>
  </si>
  <si>
    <t>2,4л 6AT</t>
  </si>
  <si>
    <t>2,2л CRDi 6AT</t>
  </si>
  <si>
    <t>200 л.с., дизельный</t>
  </si>
  <si>
    <t>● Фронтальные подушки безопасности водителя и переднего пассажира</t>
  </si>
  <si>
    <t>● Круиз-контроль</t>
  </si>
  <si>
    <t>● Передние боковые подушки безопасности</t>
  </si>
  <si>
    <t>● Датчик дождя</t>
  </si>
  <si>
    <t>● Шторки безопасности</t>
  </si>
  <si>
    <t>● Обогрев зоны покоя стеклоочистителей</t>
  </si>
  <si>
    <t>● Регулировка передних ремней безопасности по высоте</t>
  </si>
  <si>
    <t>● Разъемы USB, AUX, iPOD</t>
  </si>
  <si>
    <t>● Преднатяжители передних ремней безопасности</t>
  </si>
  <si>
    <t>● Блок управления магнитолой на руле</t>
  </si>
  <si>
    <t>● Система предотвращения травм шеи при ударе сзади для водителя и переднего пассажира</t>
  </si>
  <si>
    <t>● Отделка руля и рукоятки КПП кожей</t>
  </si>
  <si>
    <t>● VSM (система управления стабилизацией)</t>
  </si>
  <si>
    <t>● Выбор цвета салона черный/серый/бежевый</t>
  </si>
  <si>
    <t>● HAC (система помощи при старте в гору)</t>
  </si>
  <si>
    <t>● Складывающаяся спинка второго ряда сидений (в пропорции 4:2:4)</t>
  </si>
  <si>
    <t>● DBC (система помощи при спуске с горы)</t>
  </si>
  <si>
    <t>● Складывание спинки второго ряда сидений одним нажатием из багажника</t>
  </si>
  <si>
    <t>● ABS + EBD (система распределения тормозных усилий)</t>
  </si>
  <si>
    <t xml:space="preserve">● Продольная регулировка сидений второго ряда </t>
  </si>
  <si>
    <t>● Система помощи при экстренном торможении</t>
  </si>
  <si>
    <t>● Регулировка наклона спинок сидений второго ряда</t>
  </si>
  <si>
    <t>● ESC (cистема стабилизации с двухступенчатым отключением)</t>
  </si>
  <si>
    <t>● Шторка багажника</t>
  </si>
  <si>
    <t xml:space="preserve">● Система предупреждения водителей сзади при экстренном торможении </t>
  </si>
  <si>
    <t>● Отсек для хранения под полом багажника</t>
  </si>
  <si>
    <t>● Иммобилайзер</t>
  </si>
  <si>
    <t>● Сетка багажника</t>
  </si>
  <si>
    <t>● Регулировка руля по высоте и вылету</t>
  </si>
  <si>
    <t>● Светодиодные фары дневного света</t>
  </si>
  <si>
    <t>● Электрорегулировка поясничного подпора сиденья водителя</t>
  </si>
  <si>
    <t>● Светодиодные передние габаритные огни</t>
  </si>
  <si>
    <t>● Подогрев передних сидений</t>
  </si>
  <si>
    <t>● Задний спойлер</t>
  </si>
  <si>
    <t>● Выбор режима движения(Drive mode select): Эко, Обычный или Спорт</t>
  </si>
  <si>
    <t>● Защита порогов от загрязнения</t>
  </si>
  <si>
    <t>● Электростеклоподъемники всех дверей с безопасным режимом</t>
  </si>
  <si>
    <t>● Повторители указателей поворота в зеркалах заднего вида</t>
  </si>
  <si>
    <t>● Электропривод и подогрев наружных зеркал</t>
  </si>
  <si>
    <t>● Противотуманные фары</t>
  </si>
  <si>
    <t>● Полноразмерное запасное колесо с легкосплавным диском</t>
  </si>
  <si>
    <t>● Подлокотник водителя с боксом для хранения</t>
  </si>
  <si>
    <t>● Брызговики</t>
  </si>
  <si>
    <t>● Маршрутный компьютер</t>
  </si>
  <si>
    <t>Аудиосистема (Радио, СD/MP3, эквалайзер, 6 дин., Bluetooth)</t>
  </si>
  <si>
    <t>Аудиосистема с цветным TFT дисплеем 5" (Радио, СD/MP3, эквалайзер, 6 динамиков, Bluetooth)</t>
  </si>
  <si>
    <t>Передние датчики парковки</t>
  </si>
  <si>
    <t>Система отслеживания линий разметки</t>
  </si>
  <si>
    <t>Интеллектуальный круиз контроль</t>
  </si>
  <si>
    <t xml:space="preserve">Система автоматического экстренного торможения </t>
  </si>
  <si>
    <t>Пакет Advanced</t>
  </si>
  <si>
    <t>2,4л 6AT 171 л.с., бензиновый</t>
  </si>
  <si>
    <t>2,2л CRDi 6AT 200 л.с., дизельный</t>
  </si>
  <si>
    <t>75 000 рублей</t>
  </si>
  <si>
    <t>Cистема мониторинга давления в шинах</t>
  </si>
  <si>
    <t>Система камер кругового обзора</t>
  </si>
  <si>
    <t>Добавлен прайс-лист Santa Fe Premium</t>
  </si>
  <si>
    <t>Comfort D</t>
  </si>
  <si>
    <t>GDB86B857GGJJK</t>
  </si>
  <si>
    <t>GDB86B85DGGJJJ</t>
  </si>
  <si>
    <t>Автоматическая блокировка заднего дифференциала</t>
  </si>
  <si>
    <t>Климат-контроль с раздельным управлением (кабина/салон)</t>
  </si>
  <si>
    <t>2.5 CRDi WGT 6MT</t>
  </si>
  <si>
    <t>116 л.с., дизельный</t>
  </si>
  <si>
    <t>2.5 CRDi VGT 5AT</t>
  </si>
  <si>
    <t>170 л.с., дизельный</t>
  </si>
  <si>
    <t xml:space="preserve">Стандартное оснащение   </t>
  </si>
  <si>
    <r>
      <rPr>
        <sz val="13"/>
        <rFont val="Wingdings 2"/>
        <family val="1"/>
        <charset val="2"/>
      </rPr>
      <t>д</t>
    </r>
    <r>
      <rPr>
        <sz val="13"/>
        <rFont val="Arial"/>
        <family val="2"/>
        <charset val="204"/>
      </rPr>
      <t xml:space="preserve">  </t>
    </r>
    <r>
      <rPr>
        <b/>
        <sz val="13"/>
        <rFont val="Arial"/>
        <family val="2"/>
        <charset val="204"/>
      </rPr>
      <t>Подушка безопасности водителя</t>
    </r>
  </si>
  <si>
    <r>
      <rPr>
        <sz val="13"/>
        <rFont val="Wingdings 2"/>
        <family val="1"/>
        <charset val="2"/>
      </rPr>
      <t>д</t>
    </r>
    <r>
      <rPr>
        <b/>
        <sz val="13"/>
        <rFont val="Arial"/>
        <family val="2"/>
        <charset val="204"/>
      </rPr>
      <t xml:space="preserve">  Подушка безопасности переднего пассажира</t>
    </r>
  </si>
  <si>
    <r>
      <rPr>
        <sz val="13"/>
        <rFont val="Wingdings 2"/>
        <family val="1"/>
        <charset val="2"/>
      </rPr>
      <t>д</t>
    </r>
    <r>
      <rPr>
        <b/>
        <sz val="13"/>
        <rFont val="Arial"/>
        <family val="2"/>
        <charset val="204"/>
      </rPr>
      <t xml:space="preserve">  Преднатяжители передних ремней безопасности</t>
    </r>
  </si>
  <si>
    <r>
      <rPr>
        <b/>
        <sz val="13"/>
        <rFont val="Wingdings 2"/>
        <family val="1"/>
        <charset val="2"/>
      </rPr>
      <t>д</t>
    </r>
    <r>
      <rPr>
        <b/>
        <sz val="13"/>
        <rFont val="Arial"/>
        <family val="2"/>
        <charset val="204"/>
      </rPr>
      <t xml:space="preserve">  Задние дисковые тормоза</t>
    </r>
  </si>
  <si>
    <r>
      <rPr>
        <sz val="13"/>
        <rFont val="Wingdings 2"/>
        <family val="1"/>
        <charset val="2"/>
      </rPr>
      <t>д</t>
    </r>
    <r>
      <rPr>
        <b/>
        <sz val="13"/>
        <rFont val="Arial"/>
        <family val="2"/>
        <charset val="204"/>
      </rPr>
      <t xml:space="preserve">  Блок управления магнитолой на руле</t>
    </r>
  </si>
  <si>
    <r>
      <rPr>
        <sz val="13"/>
        <rFont val="Wingdings 2"/>
        <family val="1"/>
        <charset val="2"/>
      </rPr>
      <t>д</t>
    </r>
    <r>
      <rPr>
        <b/>
        <sz val="13"/>
        <rFont val="Arial"/>
        <family val="2"/>
        <charset val="204"/>
      </rPr>
      <t xml:space="preserve">  ABS (антиблокировочная система тормозов)</t>
    </r>
  </si>
  <si>
    <r>
      <rPr>
        <sz val="13"/>
        <rFont val="Wingdings 2"/>
        <family val="1"/>
        <charset val="2"/>
      </rPr>
      <t>д</t>
    </r>
    <r>
      <rPr>
        <b/>
        <sz val="13"/>
        <rFont val="Arial"/>
        <family val="2"/>
        <charset val="204"/>
      </rPr>
      <t xml:space="preserve">  Разъемы USB, AUX</t>
    </r>
  </si>
  <si>
    <r>
      <rPr>
        <sz val="13"/>
        <rFont val="Wingdings 2"/>
        <family val="1"/>
        <charset val="2"/>
      </rPr>
      <t>д</t>
    </r>
    <r>
      <rPr>
        <b/>
        <sz val="13"/>
        <rFont val="Arial"/>
        <family val="2"/>
        <charset val="204"/>
      </rPr>
      <t xml:space="preserve">  EBD (электронная система распределения тормозных усилий)</t>
    </r>
  </si>
  <si>
    <r>
      <rPr>
        <sz val="13"/>
        <rFont val="Wingdings 2"/>
        <family val="1"/>
        <charset val="2"/>
      </rPr>
      <t>д</t>
    </r>
    <r>
      <rPr>
        <b/>
        <sz val="13"/>
        <rFont val="Arial"/>
        <family val="2"/>
        <charset val="204"/>
      </rPr>
      <t xml:space="preserve">  Отделка центральной консоли под металл</t>
    </r>
  </si>
  <si>
    <r>
      <rPr>
        <sz val="13"/>
        <rFont val="Wingdings 2"/>
        <family val="1"/>
        <charset val="2"/>
      </rPr>
      <t>д</t>
    </r>
    <r>
      <rPr>
        <b/>
        <sz val="13"/>
        <rFont val="Arial"/>
        <family val="2"/>
        <charset val="204"/>
      </rPr>
      <t xml:space="preserve">  Иммобилайзер</t>
    </r>
  </si>
  <si>
    <r>
      <rPr>
        <sz val="13"/>
        <rFont val="Wingdings 2"/>
        <family val="1"/>
        <charset val="2"/>
      </rPr>
      <t>д</t>
    </r>
    <r>
      <rPr>
        <b/>
        <sz val="13"/>
        <rFont val="Arial"/>
        <family val="2"/>
        <charset val="204"/>
      </rPr>
      <t xml:space="preserve">  Раздельные кресла переднего ряда</t>
    </r>
  </si>
  <si>
    <r>
      <rPr>
        <sz val="13"/>
        <rFont val="Wingdings 2"/>
        <family val="1"/>
        <charset val="2"/>
      </rPr>
      <t>д</t>
    </r>
    <r>
      <rPr>
        <b/>
        <sz val="13"/>
        <rFont val="Arial"/>
        <family val="2"/>
        <charset val="204"/>
      </rPr>
      <t xml:space="preserve">  Регулировка руля по высоте</t>
    </r>
  </si>
  <si>
    <r>
      <rPr>
        <sz val="13"/>
        <rFont val="Wingdings 2"/>
        <family val="1"/>
        <charset val="2"/>
      </rPr>
      <t>д</t>
    </r>
    <r>
      <rPr>
        <b/>
        <sz val="13"/>
        <rFont val="Arial"/>
        <family val="2"/>
        <charset val="204"/>
      </rPr>
      <t xml:space="preserve">  Ручка на передней левой стойке в салоне</t>
    </r>
  </si>
  <si>
    <r>
      <rPr>
        <sz val="13"/>
        <rFont val="Wingdings 2"/>
        <family val="1"/>
        <charset val="2"/>
      </rPr>
      <t>д</t>
    </r>
    <r>
      <rPr>
        <b/>
        <sz val="13"/>
        <rFont val="Arial"/>
        <family val="2"/>
        <charset val="204"/>
      </rPr>
      <t xml:space="preserve">  Регулировка сиденья водителя по высоте </t>
    </r>
  </si>
  <si>
    <r>
      <rPr>
        <sz val="13"/>
        <rFont val="Wingdings 2"/>
        <family val="1"/>
        <charset val="2"/>
      </rPr>
      <t>д</t>
    </r>
    <r>
      <rPr>
        <b/>
        <sz val="13"/>
        <rFont val="Arial"/>
        <family val="2"/>
        <charset val="204"/>
      </rPr>
      <t xml:space="preserve">  Ручки дверей в цвет кузова</t>
    </r>
  </si>
  <si>
    <r>
      <rPr>
        <sz val="13"/>
        <rFont val="Wingdings 2"/>
        <family val="1"/>
        <charset val="2"/>
      </rPr>
      <t>д</t>
    </r>
    <r>
      <rPr>
        <b/>
        <sz val="13"/>
        <rFont val="Arial"/>
        <family val="2"/>
        <charset val="204"/>
      </rPr>
      <t xml:space="preserve">  Подогрев сиденья водителя</t>
    </r>
  </si>
  <si>
    <r>
      <rPr>
        <sz val="13"/>
        <rFont val="Wingdings 2"/>
        <family val="1"/>
        <charset val="2"/>
      </rPr>
      <t>д</t>
    </r>
    <r>
      <rPr>
        <b/>
        <sz val="13"/>
        <rFont val="Arial"/>
        <family val="2"/>
        <charset val="204"/>
      </rPr>
      <t xml:space="preserve">  Дополнительный стоп-сигнал</t>
    </r>
  </si>
  <si>
    <r>
      <rPr>
        <sz val="13"/>
        <rFont val="Wingdings 2"/>
        <family val="1"/>
        <charset val="2"/>
      </rPr>
      <t>д</t>
    </r>
    <r>
      <rPr>
        <b/>
        <sz val="13"/>
        <rFont val="Arial"/>
        <family val="2"/>
        <charset val="204"/>
      </rPr>
      <t xml:space="preserve">  Гудроусилитель руля</t>
    </r>
  </si>
  <si>
    <r>
      <rPr>
        <sz val="13"/>
        <rFont val="Wingdings 2"/>
        <family val="1"/>
        <charset val="2"/>
      </rPr>
      <t>д</t>
    </r>
    <r>
      <rPr>
        <b/>
        <sz val="13"/>
        <rFont val="Arial"/>
        <family val="2"/>
        <charset val="204"/>
      </rPr>
      <t xml:space="preserve">  Передние противотуманные фары</t>
    </r>
  </si>
  <si>
    <r>
      <rPr>
        <sz val="13"/>
        <rFont val="Wingdings 2"/>
        <family val="1"/>
        <charset val="2"/>
      </rPr>
      <t>д</t>
    </r>
    <r>
      <rPr>
        <b/>
        <sz val="13"/>
        <rFont val="Arial"/>
        <family val="2"/>
        <charset val="204"/>
      </rPr>
      <t xml:space="preserve">  Электростеклоподъемники</t>
    </r>
  </si>
  <si>
    <r>
      <rPr>
        <sz val="13"/>
        <rFont val="Wingdings 2"/>
        <family val="1"/>
        <charset val="2"/>
      </rPr>
      <t>д</t>
    </r>
    <r>
      <rPr>
        <b/>
        <sz val="13"/>
        <rFont val="Arial"/>
        <family val="2"/>
        <charset val="204"/>
      </rPr>
      <t xml:space="preserve">  Легкосплавные диски 16" с шинами 215/70 R16</t>
    </r>
  </si>
  <si>
    <r>
      <rPr>
        <sz val="13"/>
        <rFont val="Wingdings 2"/>
        <family val="1"/>
        <charset val="2"/>
      </rPr>
      <t>д</t>
    </r>
    <r>
      <rPr>
        <b/>
        <sz val="13"/>
        <rFont val="Arial"/>
        <family val="2"/>
        <charset val="204"/>
      </rPr>
      <t xml:space="preserve">  Зеркала с электроприводом и обогревом</t>
    </r>
  </si>
  <si>
    <r>
      <rPr>
        <sz val="13"/>
        <rFont val="Wingdings 2"/>
        <family val="1"/>
        <charset val="2"/>
      </rPr>
      <t>д</t>
    </r>
    <r>
      <rPr>
        <b/>
        <sz val="13"/>
        <rFont val="Arial"/>
        <family val="2"/>
        <charset val="204"/>
      </rPr>
      <t xml:space="preserve">  Полноразмерное запасное колесо </t>
    </r>
  </si>
  <si>
    <r>
      <rPr>
        <sz val="13"/>
        <rFont val="Wingdings 2"/>
        <family val="1"/>
        <charset val="2"/>
      </rPr>
      <t>д</t>
    </r>
    <r>
      <rPr>
        <b/>
        <sz val="13"/>
        <rFont val="Arial"/>
        <family val="2"/>
        <charset val="204"/>
      </rPr>
      <t xml:space="preserve">  Фильтр салона</t>
    </r>
  </si>
  <si>
    <t>ESP (электронная система стабилизации)</t>
  </si>
  <si>
    <t>Двухцветная окраска кузова</t>
  </si>
  <si>
    <t>Добавлен прайс-лист H-1 PE</t>
  </si>
  <si>
    <t>Исправлена опечатка в прайс-листе Santa Fe Premium: "Аудиосистема с цветным TFT дисплеем 5" (Радио, СD/MP3, эквалайзер, 6 динамиков, Bluetooth)" доступна в комплектации Dynamic. Добавлена "звездочка".</t>
  </si>
  <si>
    <t>DFW52G61FGG491</t>
  </si>
  <si>
    <t>DFW51FC5UGG491</t>
  </si>
  <si>
    <t>Oct</t>
  </si>
  <si>
    <t xml:space="preserve">Добавлены новые коды комплектации i40 wagon: вместо DFW52G61FGG239 - DFW52G61FGG479, вместо DFW51FC5UGG239 - DFW51FC5UGG479: появилась иная решетка радиатора (с доп. хромированными элементами) </t>
  </si>
  <si>
    <t>Добавлены новые коды комплектации i40 wagon: вместо DFW52G61FGG238 -DFW52G61FGG491, вместо DFW51FC5UGG238 - DFW51FC5UGG491: появилась шторка багажного отсека и защитная сетка над спинкой заднего сиденья</t>
  </si>
  <si>
    <t>Промо для всех комплектаций: -30 000 руб, включая Active 1.4 MT</t>
  </si>
  <si>
    <t>Santa Fe Premium</t>
  </si>
  <si>
    <t>Добавлена информация по диагонали экрана для мультимедиасистемы с навигацией. Вместо "Навигация Navteq** (СD/MP3, FM/AM+ премиум звук Infinity: 10 дин., внешний усилитель, сабвуфер, Bluetooth)" теперь "Навигация Navteq** (сенсорный дисплей 8", СD/MP3, FM/AM+ премиум звук Infinity: 10 дин., внешний усилитель, сабвуфер, Bluetooth)"</t>
  </si>
  <si>
    <t>Все комплектации: +10 000 руб, кроме Comfort 1.6 MT 4dr</t>
  </si>
  <si>
    <t>Убрана информация по наличию CD-привода для мультимедиасистемы с навигацией. Вместо "Навигация Navteq** (СD/MP3, FM/AM+ премиум звук Infinity: 10 дин., внешний усилитель, сабвуфер, Bluetooth)" теперь "Навигация Navteq** (сенсорный дисплей 8", MP3, FM/AM+ премиум звук Infinity: 10 дин., внешний усилитель, сабвуфер, Bluetooth)"</t>
  </si>
  <si>
    <t>Nov</t>
  </si>
  <si>
    <t>GDB86B85DGGJJE</t>
  </si>
  <si>
    <r>
      <t>В комплектацию Business добавлен круиз-контроль (</t>
    </r>
    <r>
      <rPr>
        <b/>
        <sz val="10"/>
        <rFont val="Arial Cyr"/>
        <charset val="204"/>
      </rPr>
      <t>только для GDB86B85DGGJJE</t>
    </r>
    <r>
      <rPr>
        <sz val="10"/>
        <rFont val="Arial Cyr"/>
        <charset val="204"/>
      </rPr>
      <t>)</t>
    </r>
  </si>
  <si>
    <r>
      <rPr>
        <sz val="13"/>
        <rFont val="Wingdings 2"/>
        <family val="1"/>
        <charset val="2"/>
      </rPr>
      <t>д</t>
    </r>
    <r>
      <rPr>
        <b/>
        <sz val="13"/>
        <rFont val="Arial"/>
        <family val="2"/>
        <charset val="204"/>
      </rPr>
      <t xml:space="preserve">  Аудиосистема 2 DIN (Радио/CD/MP3) с 6 динамиками</t>
    </r>
  </si>
  <si>
    <r>
      <rPr>
        <sz val="13"/>
        <rFont val="Wingdings 2"/>
        <family val="1"/>
        <charset val="2"/>
      </rPr>
      <t>д</t>
    </r>
    <r>
      <rPr>
        <b/>
        <sz val="13"/>
        <rFont val="Arial"/>
        <family val="2"/>
        <charset val="204"/>
      </rPr>
      <t xml:space="preserve">  Система Bluetooth</t>
    </r>
  </si>
  <si>
    <t>Все комплектации: +10 000 руб, кроме Active 1.4 MT (DRS4D1615DG273 и DRS6D1615DD001)</t>
  </si>
  <si>
    <t>Все комплектации: +3 000 руб, кроме Active 1.4 MT (DRS4D1615DG273 и DRS6D1615DD001)</t>
  </si>
  <si>
    <t>Все комплектации: +7 000 руб, кроме Active 1.4 MT (DRS4D1615DG273 и DRS6D1615DD001)</t>
  </si>
  <si>
    <t>Изменено промо для всех комплектаций: вместо -150 000 руб теперь -120 000 руб.</t>
  </si>
  <si>
    <t>Все комплектации: +5 000 руб, кроме Active 1.4 MT (DRS4D1615DG273 и DRS6D1615DD001)</t>
  </si>
  <si>
    <t>Исправлена ошибка в прайс-листе i30 WGN 15PY 30.04: опция "Рейлинги на крыше" недоступна для комплектации CLASSIC.</t>
  </si>
  <si>
    <t>Все комплектации: +20 000 руб</t>
  </si>
  <si>
    <t>Все комплектации: +15 000 руб</t>
  </si>
  <si>
    <t>149,6 л.с., бензиновый</t>
  </si>
  <si>
    <t>2,0л 6AT 2WD</t>
  </si>
  <si>
    <t>2,0л 6MT 4WD</t>
  </si>
  <si>
    <t>2,0л 6AT 4WD</t>
  </si>
  <si>
    <t>1,6л T-GDI 7DCT 4WD</t>
  </si>
  <si>
    <t>177 л.с., бензиновый</t>
  </si>
  <si>
    <t>2,0л CRDi 6AT 4WD</t>
  </si>
  <si>
    <t>185 л.с., дизельный</t>
  </si>
  <si>
    <t>● Разъемы USB, AUX</t>
  </si>
  <si>
    <t>● Управление магнитолой на руле</t>
  </si>
  <si>
    <t>● Складывающаяся спинка второго ряда сидений (в пропорции 60:40)</t>
  </si>
  <si>
    <t>● Регулировка угла наклона спинок сидений второго ряда</t>
  </si>
  <si>
    <t>● Светодиодные дневные ходовые огни</t>
  </si>
  <si>
    <t>● ESC (система стабилизации) с функцией помощи при старте в гору и спуска с горы</t>
  </si>
  <si>
    <t>● Ручки дверей и зеркала в цвет кузова</t>
  </si>
  <si>
    <t>● Электростеклоподъемник двери водителя с автоматическим опусканием</t>
  </si>
  <si>
    <t>● Система мониторинга давления в шинах</t>
  </si>
  <si>
    <t xml:space="preserve">Легкосплавные диски 17" с шинами 225/60 R17 </t>
  </si>
  <si>
    <t xml:space="preserve">Датчики парковки спереди </t>
  </si>
  <si>
    <t xml:space="preserve">Панель приборов Supervision с TFT экраном 4.2" </t>
  </si>
  <si>
    <t xml:space="preserve">Светодиодные фары ближнего света с автокорректором и омывателем </t>
  </si>
  <si>
    <t>Подушка из искусственной кожи на центральной консоли</t>
  </si>
  <si>
    <t>Система "Smart key" — доступ без ключа + кнопка START/STOP</t>
  </si>
  <si>
    <t>Хромированная решетка радиатора</t>
  </si>
  <si>
    <t>Электрорегулировка сиденья водителя в 10 направлениях</t>
  </si>
  <si>
    <t xml:space="preserve">Электрорегулировка сиденья пассажира в 8 направлениях </t>
  </si>
  <si>
    <t xml:space="preserve">Вентиляция передних сидений </t>
  </si>
  <si>
    <t xml:space="preserve">Система автоматической парковки </t>
  </si>
  <si>
    <t xml:space="preserve">Электропривод двери багажника с системой автоматического открывания </t>
  </si>
  <si>
    <t xml:space="preserve">Система мониторинга слепых зон </t>
  </si>
  <si>
    <t>Пакет High-tech</t>
  </si>
  <si>
    <t>1,6л T-GDI 7DCT 177 л.с., бензиновый</t>
  </si>
  <si>
    <t xml:space="preserve">Панорамная крыша с люком </t>
  </si>
  <si>
    <t>Функция автоматического экстренного торможения</t>
  </si>
  <si>
    <t>Накладки на передний и задний бамперы</t>
  </si>
  <si>
    <t>Сдвоенные патрубки выхлопной системы</t>
  </si>
  <si>
    <t>Tucson</t>
  </si>
  <si>
    <t>Добавлен прайс-лист Tucson 15PY</t>
  </si>
  <si>
    <t xml:space="preserve">Во избежание двойного толкования, удалена строчка "Полноразмерное запасное колесо" из стандартного оснащения </t>
  </si>
  <si>
    <t>Исправлена опечатка в листе Solaris 5dr: вместо "Стандартно для 1.4 АТ, а также 1.6 МТ и АТ. Стоимость для 1.4 МТ 68 500 рублей", стало "Стандартно для 1.4 АТ, а также 1.6 МТ и АТ. Стоимость для 1.4 МТ 73 500 рублей:"</t>
  </si>
  <si>
    <t>Из комплектации Sport удален "USB-интерфейс для зарядки мобильных устройств для задних пассажиров" до выяснения обстоятельств</t>
  </si>
  <si>
    <t>Добавлен новый OCN D7W52G61GGGCN1 для комплектации 2.0 Prime 6AT 4WD, оборудование без изменений в сравнении с D7W52G61GGGBRD</t>
  </si>
  <si>
    <t>Старт продаж Hyundai Elantra SKD. Опции, коды комплектаций, цены - без изменений.</t>
  </si>
  <si>
    <t>Dec'15</t>
  </si>
  <si>
    <t>Удалена информация по наличию CD-привода для базовой мультимедийной системы. Вместо "Аудиосистема (Радио, СD, 6 динамиков)" теперь "Аудиосистема (Радио, 6 динамиков)"</t>
  </si>
  <si>
    <t>Active 1.4 MT (DRS4D1615DG273 и DRS6D1615DD001): +30 000 руб, остальные +20 000 руб</t>
  </si>
  <si>
    <t>DFW52G61FGG599</t>
  </si>
  <si>
    <t>DFW51FC5UGG599</t>
  </si>
  <si>
    <t>Изменено промо для всех комплектаций: вместо -120 000 руб теперь -100 000 руб (до 18.12.2015)</t>
  </si>
  <si>
    <t>Добавлены новые коды комплектации для i40 wagon DFW51FC5UGG599, DFW52G61FGG599  отличается наличием низкочастотного динамика (сабвуфера)</t>
  </si>
  <si>
    <t>В описание комплектации Start 1,6л GDI 6MT добавлено уточнение " 2WD"</t>
  </si>
  <si>
    <t>Удален прайс-лист H-1 15PY</t>
  </si>
  <si>
    <t>Удален прайс-лист i40 Sedan 15PY</t>
  </si>
  <si>
    <t xml:space="preserve"> Все комплектации: +12 100 руб</t>
  </si>
  <si>
    <t xml:space="preserve"> Все комплектации: +65 000 руб</t>
  </si>
  <si>
    <t xml:space="preserve"> Все комплектации: +22 000 руб</t>
  </si>
  <si>
    <t xml:space="preserve"> Все комплектации с 2.2 CRDi: +88 000 руб</t>
  </si>
  <si>
    <t xml:space="preserve"> Все комплектации с 2.2 CRDi: +90 000 руб</t>
  </si>
  <si>
    <t xml:space="preserve"> Все комплектации с 3.3: +70 000 руб</t>
  </si>
  <si>
    <t xml:space="preserve"> Все комплектации: + 78 000 руб</t>
  </si>
  <si>
    <t xml:space="preserve"> Все комплектации с 2.4: +60 000 руб</t>
  </si>
  <si>
    <t xml:space="preserve"> Все комплектации: +31 000 руб, кроме D7W5D2A17GGBDF (+0)</t>
  </si>
  <si>
    <t>Feb'16</t>
  </si>
  <si>
    <t>Все комплектации 15PY: +10 000 руб</t>
  </si>
  <si>
    <t>Удалена строчка стеклоочистители аэродинамической формы</t>
  </si>
  <si>
    <t>Удалена строчка камера заднего вида с дисплеем в салонном зеркале из пакета Престиж</t>
  </si>
  <si>
    <t xml:space="preserve">Добавлены Легкосплавные диски 15" с шинами 185/65 R15 и полноразмерное запасное колесо для временного пользования </t>
  </si>
  <si>
    <t>Добавлены сочетания комплектации Elegance 1.6 АТ+ 2 пакета</t>
  </si>
  <si>
    <t>Добавлены окрашенные в цвет кузова ручки дверей и зеркала заднего вида в комплектацию Comfort</t>
  </si>
  <si>
    <t>■ Во все комплектации Elegance, кроме сочетаний с пакетом Престиж (16' диски)</t>
  </si>
  <si>
    <t>Добавлен новый прайс-лист 16/17MY 15PY (+12 000 на избранные комплектации Elegance):</t>
  </si>
  <si>
    <t>Добавлен новый прайс-лист 16/17MY 16PY  (+20 000 на все комплектации, кроме DRS4D1615DD101 и DRS6D1615DD101, для них +24 000)</t>
  </si>
  <si>
    <t>Добавлен новый прайс-лист 16/17MY 16PY HTZ  (+5 000 на все комплектации, кроме DRS4D1615DD101 и DRS6D1615DD101)</t>
  </si>
  <si>
    <t>Добавлен подогрев форсунок стеклоомывателя</t>
  </si>
  <si>
    <t>Добавлен пакет Специальный для комплектации Comfort (только для 4dr 1.6)</t>
  </si>
  <si>
    <t>Добавлен пакет Безопасность для комплектации Comfort (только для 4dr 1.6) и сочетания с другими пакетами</t>
  </si>
  <si>
    <t>Снижена стоимость пакета Престиж и пакета Стиль (-12 000)</t>
  </si>
  <si>
    <t>■ В пакет Безопасность для комплектации Comfort (4dr)</t>
  </si>
  <si>
    <r>
      <t xml:space="preserve">Исправлена опечатка на листе 5dr 16PY HTZ for Dealer: DRS6D1615DВ117 </t>
    </r>
    <r>
      <rPr>
        <sz val="10"/>
        <rFont val="Calibri"/>
        <family val="2"/>
        <charset val="204"/>
      </rPr>
      <t>→</t>
    </r>
    <r>
      <rPr>
        <sz val="10"/>
        <rFont val="Arial Cyr"/>
        <charset val="204"/>
      </rPr>
      <t xml:space="preserve"> DRS6D1615DD117</t>
    </r>
  </si>
  <si>
    <r>
      <t xml:space="preserve">Сочетания комплектация Elegance 1.6 </t>
    </r>
    <r>
      <rPr>
        <b/>
        <sz val="10"/>
        <rFont val="Arial Cyr"/>
        <charset val="204"/>
      </rPr>
      <t>МТ</t>
    </r>
    <r>
      <rPr>
        <sz val="10"/>
        <rFont val="Arial Cyr"/>
        <charset val="204"/>
      </rPr>
      <t>+ пакет более не доступны</t>
    </r>
  </si>
  <si>
    <t>Исправлена опечатка на листе 4dr 16PY HTZ for Dealer: отмечено наличие Аудиосистемы CD/MP3, радио, USB, AUX разъемов для подключения внешних источников, а также управление аудиосистемой на руле добавлены в Comfort + Расширенный + Безопасность и Comfort + Безопасность + Зимний</t>
  </si>
  <si>
    <t>Пульт управления центральным замком в раскладном ключе + сигнализация**</t>
  </si>
  <si>
    <t>Навигация с 8" сенсорным дисплеем и информацией о "пробках" ***</t>
  </si>
  <si>
    <t>** В функции сигнализации входит: сигнализация при попытке проникновения в салон автомобиля посредством открытия дверей автомобиля путем звуковой и световой сигнализации.</t>
  </si>
  <si>
    <t>*** Покрытие карты: Города: Архангельск,  Астрахань,  Барнаул,  Белгород,  Березники,  Бийск,  Биробиджан,  Благовещенск,  Брянск,  Владивосток,  Владимир,  Волгоград,  Вологда,  Воронеж,  Горно-Алтайск,  Димитровград, Екатеринбург,  Иваново,  Ижевск,  Иркутск,  Йошкар-Ола,  Казань,  Калининград,  Калуга,  Каменск-Уральский,  Кемерово,  Киров,  Копейск,  Кострома,  Краснодар,  Красноярск,  Курган,  Курск,  Кызыл,  Ленинградская, Липецк,  Лысьва,  Магнитогорск,  Миасс,  Мурманск, Москва, Набережные Челны,  Нижневартовск, Нижний Новгород, Новосибирск,  Нижний Тагил,  Новгород,  Новокузнецк, Ноябрьск,  Омск,  Орел,  Оренбург,  Орск,  Пенза,  Первоуральск,  Пермь,  Петрозаводск,  Псков,  Рязань, Ростов-на-Дону, Самара, Санкт-Петербург, Саранск,  Саратов (+Энгельс),  Серов,  Смоленск,  Сочи,  Ставрополь,  Сургут,  Сыктывкар,  Тамбов,  Тверь,  Тольятти, Томск,  Тула,  Тюмень,  Улан-Удэ,  Ульяновск,  Уфа,  Хабаровск,  Ханты-Мансийск,  Чебоксары,  Челябинск,  Череповец,  Чита, Элиста,  Ярославль.  Области: Архангельская ,  Астраханская,  Башкортостан,  Владимирская,  Волгоградская,  Ивановская,  Калининградская,  Калужская,  Карелия,  Кировская,  Краснодарский край,  Курская, Московская, Нижегородская,  Новгородская,  Новосибирская,  Пензенская,  Псковская, Республика Адыгея, Республика Калмыкия, Ростовская,  Самарская,  Саратовская,  Свердловская,  Смоленская,  Ставропольский край, Татарстан,  Тверская,  Тульская,  Ульяновская,  Челябинская,  Ярославская.  Страны (степень детализации покрытия может отличаться): Австрия, Албания, Беларусь, Бельгия, Болгария, Босния и Герцеговина, Великобритания, Венгрия, Германия, Греция, Дания, Ирландия, Исландия, Испания, Италия, Латвия, Литва, Люксембург, Македония, Молдова, Нидерланды, Норвегия, Польша, Португалия, Россия, Румыния, Сербия,  Словакия, Словения, Турция, Украина, Финляндия, Франция, Хорватия, Черногория , Чешская Республика, Швейцария, Швеция, Эстония
Обращаем Ваше внимание, что картографическое покрытие Вашей навигационной системы ограничено и может отличаться от фактической дорожной схемы. Информация о "пробках" доступна только при подключении телефона с доступом в интернет к головному устройству автомобиля с помощью технологии WI-FI.</t>
  </si>
  <si>
    <t>* Доплата за цвет металлик/перламутр 15 000 рублей</t>
  </si>
  <si>
    <r>
      <rPr>
        <sz val="12"/>
        <rFont val="Univers"/>
        <family val="2"/>
        <charset val="204"/>
      </rPr>
      <t>**</t>
    </r>
    <r>
      <rPr>
        <sz val="10"/>
        <rFont val="Univers"/>
        <family val="2"/>
        <charset val="204"/>
      </rPr>
      <t>В функции сигнализации входит: сигнализация при попытке проникновения в салон автомобиля посредством открытия дверей автомобиля путем звуковой и световой сигнализации.</t>
    </r>
  </si>
  <si>
    <t>*** Активный подголовник является частью системы безопасности, не снимается и при необходимости меняется вместе с сиденьем</t>
  </si>
  <si>
    <t>**** Покрытие карты: 
Города: Архангельск, Астрахань, Барнаул, Белгород, Березники, Бийск, Биробиджан, Благовещенск, Брянск, Владивосток, Владимир, Волгоград, Вологда, Воронеж, Горно-Алтайск, Димитровград, Екатеринбург, Иваново, Ижевск, Иркутск, Йошкар-Ола, Казань, Калининград, Калуга, Каменск-Уральский, Кемерово, Киров, Копейск, Кострома, Краснодар, Красноярск, Курган, Курск, Кызыл, Ленинградская, Липецк, Лысьва, Магнитогорск, Миасс, Мурманск, Москва, Набережные Челны, Нижневартовск, Нижний Новгород, Новосибирск, Нижний Тагил, Новгород, Новокузнецк, Ноябрьск, Омск, Орел, Оренбург, Орск, Пенза, Первоуральск, Пермь, Петрозаводск, Псков, Рязань, Ростов-на-Дону, Самара, Санкт-Петербург, Саранск, Саратов (+Энгельс), Серов, Смоленск, Сочи, Ставрополь, Сургут, Сыктывкар, Тамбов, Тверь, Тольятти, Томск, Тула, Тюмень, Улан-Удэ, Ульяновск, Уфа, Хабаровск, Ханты-Мансийск, Чебоксары, Челябинск, Череповец, Чита, Элиста, Ярославль.
Области: Алтайский Край, Амурская, Архангельская, Астраханская, Башкортостан, Белгородская, Брянская, Бурятия, Владимирская, Волгоградская, Вологодская, Воронежская, Еврейская АО, Забайкальский Край, Ивановская, Иркутская, Калининградская, Калужская, Камчатский край, Карелия, Кемеровская, Кировская, Костромская, Краснодарский край, Красноярский Край, Курганская, Курская, Ленинградская, Липецкая, Московская, Мурманская, Нижегородская, Новгородская, Новосибирская, Омская, Оренбургская, Орловская, Пензенская, Пермский Край, Приморский Край, Псковская, Республика Адыгея, Республика Калмыкия, Республика Коми, Республика Марий Эл, Республика Мордовия, Республика Саха (Якутия), Республика Тыва, Республика Хакасия, Ростовская, Рязанская, Самарская, Саратовская, Сахалинская, Свердловская, Смоленская, Ставропольский край, Тамбовская, Татарстан, Тверская, Томская, Тульская, Тюменская, Удмуртия, Ульяновская, Хабаровский Край, Ханты-Мансийский АО, Челябинская, Чувашская Республика, Ямало-Ненецкий АО, Ярославская.
Страны (степень детализации покрытия может отличаться): Австрия, Албания, Андорра, Беларусь, Бельгия, Болгария, Босния и Герцеговина, Ватикан, Великобритания, Венгрия, Германия, Гибралтар, Греция, Дания, Ирландия, Исландия, Испания, Италия, Латвия, Литва, Лихтенштейн, Люксембург, Македония, Молдова, Монако, Нидерланды, Норвегия, Польша, Португалия, Россия, Румыния, Сан-Марино, Сербия, Словакия, Словения, Турция, Украина, Финляндия, Франция, Хорватия, Черногория, Чешская Республика, Швейцария, Швеция, Эстония.
Обращаем Ваше внимание, что картографическое покрытие Вашей навигационной системы ограничено и может отличаться от фактической дорожной схемы.</t>
  </si>
  <si>
    <t>Feb`16</t>
  </si>
  <si>
    <t>Для автомобилей 16го производственного года вводится плата за цвет металлик/перламутр в размере 12 000 рублей</t>
  </si>
  <si>
    <t>Для автомобилей 16го производственного года вводится плата за цвет металлик/перламутр в размере 15 000 рублей</t>
  </si>
  <si>
    <t xml:space="preserve"> Все комплектации: +30 000 руб</t>
  </si>
  <si>
    <t xml:space="preserve"> Все комплектации: +20 000 руб</t>
  </si>
  <si>
    <t>Изменение рекомендованных цен на автомобили 2015-го производственного года:</t>
  </si>
  <si>
    <t>Добавлен новый прайс-лист 16PY (+70 000 на базовую версию Start 1.6 (D7W5D2A17GGBDF) и +50 000 на все остальные)</t>
  </si>
  <si>
    <t>Для автомобилей 16го производственного года вводится плата за цвет металлик/перламутр в размере 10 000 рублей</t>
  </si>
  <si>
    <t>Цвет металлик/перламутр, ₽</t>
  </si>
  <si>
    <t xml:space="preserve"> Все комплектации: +10 000 руб</t>
  </si>
  <si>
    <t>Удален прайс-лист Equus 15PY (старый лист)</t>
  </si>
  <si>
    <t>Исправлена ошибка: строчка "камера заднего вида с дисплеем в салонном зеркале" удалена из пакета Престиж на всех новых листах 16MY</t>
  </si>
  <si>
    <t>Добавлен новый прайс-лист 16PY (+17 000)</t>
  </si>
  <si>
    <t>Добавлен новый прайс-лист 16PY (+48 000)</t>
  </si>
  <si>
    <t>Цена, ₽ (вкл. НДС)*</t>
  </si>
  <si>
    <t xml:space="preserve">Цена, ₽ (Вкл. НДС)     </t>
  </si>
  <si>
    <r>
      <t xml:space="preserve">При обозначении денежной единицы "рубль" вместо сокращения "руб" использован специальный символ рубля  </t>
    </r>
    <r>
      <rPr>
        <sz val="12"/>
        <rFont val="Arial Cyr"/>
        <charset val="204"/>
      </rPr>
      <t>₽</t>
    </r>
  </si>
  <si>
    <t>На листах "Dealer" исправлена ошибка: стоимость комплектаций Elegance и Elegance + Безопасность с 15" легкосплавными дисками увеличена на 12 000. Листы для покупателей изначально составлены корректно</t>
  </si>
  <si>
    <t>На листах "Dealer" 16MY-17MY и HTZ исправлена ошибка: стоимость комплектаций Comfort + Безопасность и Comfort + Безопасность + Зимний уменьшена на 19 000. Листы для покупателей изначально составлены корректно</t>
  </si>
  <si>
    <t>Все комплектации 16PY: +20 000 руб</t>
  </si>
  <si>
    <t>На листах 16MY-17MY и HTZ исправлена ошибка: из пакета Престиж удалено "Самозатемняющееся зеркало заднего вида"</t>
  </si>
  <si>
    <t>На все комплектации 16PY добавлены цены с учетом промо (MT = -50 000; AT = -40 000)</t>
  </si>
  <si>
    <t>Добавлен новый прайс-лист 16PY (+35 000 )</t>
  </si>
  <si>
    <t>Добавлен новый прайс-лист 16PY (+54 000 )</t>
  </si>
  <si>
    <t>Для автомобилей 16го производственного года вводится плата за цвет металлик/перламутр в размере 25 000 рублей</t>
  </si>
  <si>
    <t>Bluetooth без системы распознавания голоса</t>
  </si>
  <si>
    <t>Исправлена ошибка: Bluetooth с системой распознавания голоса не доступен в сочетании с навигационной системой. Теперь Bluetooth обозначен двумя строками (с голосовым распознаванием, и без голосового распознавания)</t>
  </si>
  <si>
    <r>
      <rPr>
        <b/>
        <sz val="12"/>
        <rFont val="Modern H Medium"/>
        <family val="2"/>
        <charset val="204"/>
      </rPr>
      <t>＊</t>
    </r>
    <r>
      <rPr>
        <b/>
        <sz val="12"/>
        <rFont val="Univers"/>
        <family val="2"/>
        <charset val="204"/>
      </rPr>
      <t xml:space="preserve"> Активные подголовники передних сидений***</t>
    </r>
  </si>
  <si>
    <r>
      <rPr>
        <b/>
        <sz val="14"/>
        <rFont val="Modern H Medium"/>
        <family val="2"/>
        <charset val="204"/>
      </rPr>
      <t>＊</t>
    </r>
    <r>
      <rPr>
        <b/>
        <sz val="14"/>
        <rFont val="Univers"/>
        <family val="2"/>
        <charset val="204"/>
      </rPr>
      <t xml:space="preserve"> Активные подголовники передних сидений***</t>
    </r>
  </si>
  <si>
    <t>Корректно расставлены символы " * " в примечаниях</t>
  </si>
  <si>
    <t>i40 16PY</t>
  </si>
  <si>
    <t>Удален лист Solaris SE 500000</t>
  </si>
  <si>
    <t>Apr'16</t>
  </si>
  <si>
    <t>Удалено ПРОМО 30000 на автомобили 2015 года производства</t>
  </si>
  <si>
    <t>Продлено ПРОМО 50000/40000 на автомобили 2016 года производства</t>
  </si>
  <si>
    <t>Автомобили Solaris 16PY HTZ в комплектации Active и Comfort (кроме тех, что комплектуются пакетами Безопасность и Специальный) оснащаются задними тормозными механизмами барабанного типа</t>
  </si>
  <si>
    <t>Удален прайс-лист ix35_15PY</t>
  </si>
  <si>
    <t>Удален прайс-лист Veloster_Turbo_15PY</t>
  </si>
  <si>
    <t>Удален прайс-лист New i40 Wagon (2015 PY)</t>
  </si>
  <si>
    <t>April'16</t>
  </si>
  <si>
    <t>Удален прайс лист Santa Fe 15PY (дорестайлинговая модель)</t>
  </si>
  <si>
    <r>
      <rPr>
        <sz val="13"/>
        <rFont val="Wingdings 2"/>
        <family val="1"/>
        <charset val="2"/>
      </rPr>
      <t>д</t>
    </r>
    <r>
      <rPr>
        <b/>
        <sz val="13"/>
        <rFont val="Arial"/>
        <family val="2"/>
        <charset val="204"/>
      </rPr>
      <t xml:space="preserve">  Пульт управления ЦЗ в раскладном ключе + сигнализация*</t>
    </r>
  </si>
  <si>
    <r>
      <rPr>
        <b/>
        <sz val="13"/>
        <rFont val="Wingdings 2"/>
        <family val="1"/>
        <charset val="2"/>
      </rPr>
      <t>д</t>
    </r>
    <r>
      <rPr>
        <b/>
        <sz val="13"/>
        <rFont val="Arial"/>
        <family val="2"/>
        <charset val="204"/>
      </rPr>
      <t xml:space="preserve"> Маршрутный компьютер</t>
    </r>
  </si>
  <si>
    <r>
      <rPr>
        <b/>
        <sz val="13"/>
        <rFont val="Wingdings 2"/>
        <family val="1"/>
        <charset val="2"/>
      </rPr>
      <t>д</t>
    </r>
    <r>
      <rPr>
        <b/>
        <sz val="13"/>
        <rFont val="Arial"/>
        <family val="2"/>
        <charset val="204"/>
      </rPr>
      <t xml:space="preserve"> Дополнительный отопитель салона</t>
    </r>
  </si>
  <si>
    <r>
      <rPr>
        <b/>
        <sz val="13"/>
        <rFont val="Wingdings 2"/>
        <family val="1"/>
        <charset val="2"/>
      </rPr>
      <t>д</t>
    </r>
    <r>
      <rPr>
        <b/>
        <sz val="13"/>
        <rFont val="Arial"/>
        <family val="2"/>
        <charset val="204"/>
      </rPr>
      <t xml:space="preserve"> Аккумуляторная батарея повышенной емкости</t>
    </r>
  </si>
  <si>
    <r>
      <rPr>
        <b/>
        <sz val="13"/>
        <rFont val="Wingdings 2"/>
        <family val="1"/>
        <charset val="2"/>
      </rPr>
      <t>д</t>
    </r>
    <r>
      <rPr>
        <b/>
        <sz val="13"/>
        <rFont val="Arial"/>
        <family val="2"/>
        <charset val="204"/>
      </rPr>
      <t xml:space="preserve"> Подогрев топливного фильтра</t>
    </r>
  </si>
  <si>
    <t>Удалены версии с бензиновыми двигателями</t>
  </si>
  <si>
    <t>April`16</t>
  </si>
  <si>
    <t xml:space="preserve"> Все комплектации: +5 000 руб</t>
  </si>
  <si>
    <t xml:space="preserve"> Все комплектации: +50 000 руб</t>
  </si>
  <si>
    <t>Удалены прайс-листы i30 3dr 15PY, i30 5dr 15PY, i30 WGN 15PY</t>
  </si>
  <si>
    <t>Все комплектации 15PY&amp;16PY: +10 000 руб</t>
  </si>
  <si>
    <t>Все комплектации 15PY&amp;16PY: +20 000 руб</t>
  </si>
  <si>
    <t xml:space="preserve"> Все комплектации 15PY&amp;16PY: +10 000 руб</t>
  </si>
  <si>
    <t>May'16</t>
  </si>
  <si>
    <t>Комплектации Travel и Prime (в том числе с пакетами) 16PY: +40 000 руб</t>
  </si>
  <si>
    <t>Active 1.4 MT (DRS6D1615DD101): +10 000 руб, остальные +10 500 руб</t>
  </si>
  <si>
    <t>Jun'16</t>
  </si>
  <si>
    <t>June'16</t>
  </si>
  <si>
    <t>Все комплектации 15PY: +50 000 руб</t>
  </si>
  <si>
    <t>Все комплектации 16PY: +10 000 руб</t>
  </si>
  <si>
    <t>Все комплектации 16PY: +48 000 руб</t>
  </si>
  <si>
    <t>Удалено ПРОМО 40000 на автомобили 2015 года производства</t>
  </si>
  <si>
    <t>Удален прайс-лист Tucson 15PY</t>
  </si>
  <si>
    <t>Удалены прайс-листы i30 3dr 16PY и i30 WGN 16PY</t>
  </si>
  <si>
    <t>Удалены прайс-листы Solaris New 5dr 15PY, Solaris New 4dr 15PY, Solaris 5dr 15PY 16-17MY и Solaris 4dr 15PY 16-17MY</t>
  </si>
  <si>
    <t>1.6 MPI 6MT</t>
  </si>
  <si>
    <t>128 л.с., бензиновый</t>
  </si>
  <si>
    <t>1.6 MPI 6AT</t>
  </si>
  <si>
    <t>2.0 MPI 6MT</t>
  </si>
  <si>
    <t>149 л.с., бензиновый</t>
  </si>
  <si>
    <t>2.0 MPI 6AT</t>
  </si>
  <si>
    <t>● ABS (антиблокировочная система тормозов)</t>
  </si>
  <si>
    <t>● Центральный замок</t>
  </si>
  <si>
    <t>● Электростеклоподъемники передние и задние</t>
  </si>
  <si>
    <t>● EBD (система распределения тормозных усилий)</t>
  </si>
  <si>
    <t>● ESP (электронная система стабилизации курсовой усточивости)</t>
  </si>
  <si>
    <t>● Электроусилитель рулевого управления</t>
  </si>
  <si>
    <t>● Розетка 12V</t>
  </si>
  <si>
    <t>● HAC (cистема помощи при трогании на подъеме)</t>
  </si>
  <si>
    <t>● Ручная регулировка руля по высоте и вылету</t>
  </si>
  <si>
    <t>● Подлокотник с боксом</t>
  </si>
  <si>
    <t xml:space="preserve">● Регулировка сиденья водителя по высоте </t>
  </si>
  <si>
    <t>● Лампы для чтения для 1-го ряда с футляром для очков</t>
  </si>
  <si>
    <t>● Датчик давления в шинах</t>
  </si>
  <si>
    <t>● Воздушный фильтр салона</t>
  </si>
  <si>
    <t>● Напоминание о непристегнутом ремне безопасности водителя</t>
  </si>
  <si>
    <t>● Ручки дверей, бампера и зеркала в цвет кузова</t>
  </si>
  <si>
    <t>● Центральный задний подлокотник с подстаканниками</t>
  </si>
  <si>
    <t>● 3-х точечные ремни безопасности для 5-ти пассажиров</t>
  </si>
  <si>
    <t>● Складывающаяся спинка заднего сиденья в пропорции 6:4</t>
  </si>
  <si>
    <t>● Крепления детских сидений Isofix</t>
  </si>
  <si>
    <t>● Карманы в дверях спереди и сзади</t>
  </si>
  <si>
    <t>● Детский замок</t>
  </si>
  <si>
    <t>● Передние фары прожекторного типа</t>
  </si>
  <si>
    <t>● Обивка сидений тканью</t>
  </si>
  <si>
    <t>● Автоматическое отпирание дверей в случае аварии</t>
  </si>
  <si>
    <t>● Механический корректор фар</t>
  </si>
  <si>
    <t>● Передние (2) и задние (3) подголовники, регулируемые по высоте</t>
  </si>
  <si>
    <t>● Задние противотуманные фонари</t>
  </si>
  <si>
    <t>● Дисковые тормоза спереди и сзади</t>
  </si>
  <si>
    <t>● Дополнительный стоп-сигнал</t>
  </si>
  <si>
    <t>Временное запасное колесо со стальным диском</t>
  </si>
  <si>
    <t>Передние дневные ходовые огни</t>
  </si>
  <si>
    <t>Аудиосистема (Радио/CD/MP3) с 4 динамиками</t>
  </si>
  <si>
    <t xml:space="preserve">Пульт управления центральным замком в раскладном ключе </t>
  </si>
  <si>
    <t>Аудиосистема (Радио/CD/MP3) с 6 динамиками</t>
  </si>
  <si>
    <t>Молдинги на дверях покрытые хромом</t>
  </si>
  <si>
    <t>Передние противотуманные фары</t>
  </si>
  <si>
    <t>Передние светодиодные дневные и габаритные ходовые огни</t>
  </si>
  <si>
    <t>Датчики парковки спереди</t>
  </si>
  <si>
    <t>Аудиосистема с жидкокристаллическим дисплеем 5.0 дюймов (Радио/CD/MP3) с 6 динамиками</t>
  </si>
  <si>
    <t>Отделка центрального подлокотника искусственной кожей</t>
  </si>
  <si>
    <t>Безопасный доводчик стекла водителя</t>
  </si>
  <si>
    <t>Воздуховоды для задних пассажиров в центральной консоли</t>
  </si>
  <si>
    <t>Пакет Style</t>
  </si>
  <si>
    <t>2,0л MPI 6AT 149 л.с., бензиновый</t>
  </si>
  <si>
    <t>Легкосплавные диски 17" с шинами 225/45 R17</t>
  </si>
  <si>
    <t>Ксеноновые фары ближнего света с корректором</t>
  </si>
  <si>
    <t>Пакет High-Tech (доступно совместно с пакетом Style)</t>
  </si>
  <si>
    <t>Память настроек сиденья водителя для двух водителей</t>
  </si>
  <si>
    <t>Регулировка сиденья пассажира по высоте</t>
  </si>
  <si>
    <t>Выбор режима движения (Drive mode select)</t>
  </si>
  <si>
    <t>Добавлен новый прайс-лист New Elantra 16PY</t>
  </si>
  <si>
    <t>Панель приборов Supervision с TFT экраном 4.2"</t>
  </si>
  <si>
    <t>Добавлен новый прайс-лист Super Series</t>
  </si>
  <si>
    <t>Исправлена опечатка в прайс-листе Solaris Super Series: вместо "DRS4D1615DD144" и "DRS4D161BDD144", стало "DRS4D1615DD154" и "DRS4D161BDD154", соответственно.</t>
  </si>
  <si>
    <t>Изменено ПРОМО 50000/40000 на ПРОМО 30000/20000 на автомобили 2016 года производства</t>
  </si>
  <si>
    <t>Jul'16</t>
  </si>
  <si>
    <t>July'16</t>
  </si>
  <si>
    <t>Все комплектации 15PY: +20 000 руб</t>
  </si>
  <si>
    <t>Creta</t>
  </si>
  <si>
    <t>1,6л 6MT 2WD</t>
  </si>
  <si>
    <t>123 л.с., бензиновый</t>
  </si>
  <si>
    <t>CTW5D2617DD003</t>
  </si>
  <si>
    <t>CTW5D2617DD081</t>
  </si>
  <si>
    <t>CTW5D2617DD083</t>
  </si>
  <si>
    <t>1,6л 6AT 2WD</t>
  </si>
  <si>
    <t>CTW5D261FDD087</t>
  </si>
  <si>
    <t>CTW5D261FDD083</t>
  </si>
  <si>
    <t>CTW52G61FDD085</t>
  </si>
  <si>
    <t>CTW52G61GDD085</t>
  </si>
  <si>
    <t>● Разъемы USB и AUX</t>
  </si>
  <si>
    <t>● Bluetooth</t>
  </si>
  <si>
    <t>● ESC (система стабилизации) с функцией помощи при старте в гору и спуске с горы</t>
  </si>
  <si>
    <t>● Электростеклоподъемники передних и задних дверей</t>
  </si>
  <si>
    <t>● Устройство вызова экстренных оперативных служб Эра-Глонасс</t>
  </si>
  <si>
    <t>● Дневные ходовые огни</t>
  </si>
  <si>
    <t>● Ручки дверей в цвет кузова</t>
  </si>
  <si>
    <t>● 4 подголовника</t>
  </si>
  <si>
    <t>● Полноразмерное запасное колесо на стальном диске</t>
  </si>
  <si>
    <t>● Две 12v розетки на центральной консоли</t>
  </si>
  <si>
    <t>● Зеркала в противосолнечных козырьках</t>
  </si>
  <si>
    <t>● Футляр для очков в потолочной консоли</t>
  </si>
  <si>
    <t>● Регулировка сиденья водителя по высоте</t>
  </si>
  <si>
    <t>● Пластиковые накладки на порогах дверей</t>
  </si>
  <si>
    <t>● Регулировка руля по высоте</t>
  </si>
  <si>
    <t>● Антенна на крыше ("плавник")</t>
  </si>
  <si>
    <t>● Передний подлокотник с боксом</t>
  </si>
  <si>
    <t>Стальные диски 16" с шинами 205/65 R16</t>
  </si>
  <si>
    <t>Неокрашенные внешние зеркала заднего вида</t>
  </si>
  <si>
    <t>Механическая регулировка внешних зеркал заднего вида</t>
  </si>
  <si>
    <t>Аудиосистема (Радио, 4 динамика)</t>
  </si>
  <si>
    <t>Гидроусилитель рулевого управления</t>
  </si>
  <si>
    <t>Внешние зеркала заднего вида в цвет кузова</t>
  </si>
  <si>
    <t>Электропривод и обогрев внешних зеркал заднего вида</t>
  </si>
  <si>
    <t>Подогрев передних сидений с тремя режимами</t>
  </si>
  <si>
    <t>Крючки для фиксации груза в багажнике</t>
  </si>
  <si>
    <t>Дополнительный органайзер под полом багажника</t>
  </si>
  <si>
    <t>Полка багажника</t>
  </si>
  <si>
    <t>Боковые подушки безопасности</t>
  </si>
  <si>
    <t>Регулировка рулевого колеса по вылету</t>
  </si>
  <si>
    <t>Металлизированная отделка внутренних дверных ручек</t>
  </si>
  <si>
    <t xml:space="preserve">Легкосплавные диски 16" с шинами 205/65 R16 </t>
  </si>
  <si>
    <t>Пакет Winter</t>
  </si>
  <si>
    <t>1,6л 6MT 2WD 123 л.с., бензиновый</t>
  </si>
  <si>
    <t>CTW5D2617DD082</t>
  </si>
  <si>
    <t>1,6л 6AT 2WD 123 л.с., бензиновый</t>
  </si>
  <si>
    <t>CTW5D261FDD088</t>
  </si>
  <si>
    <t>Кожаная отделка рулевого колеса</t>
  </si>
  <si>
    <t>Подогрев задних сидений с двумя режимами</t>
  </si>
  <si>
    <t>CTW5D2617DD084</t>
  </si>
  <si>
    <t>CTW5D261FDD084</t>
  </si>
  <si>
    <t>2,0л 6AT 2WD 149 л.с., бензиновый</t>
  </si>
  <si>
    <t>CTW52G61FDD086</t>
  </si>
  <si>
    <t>2,0л 6AT 4WD 149 л.с., бензиновый</t>
  </si>
  <si>
    <t>CTW52G61GDD086</t>
  </si>
  <si>
    <t>Панель приборов Supervision с экраном 3,5" и регулировкой яркости подсветки</t>
  </si>
  <si>
    <t>Электроподогрев лобового стекла</t>
  </si>
  <si>
    <t>Электроподогрев форсунок стеклоомывателя</t>
  </si>
  <si>
    <t>Аудиосистема (CD, Радио, 4 динамика, 5" сенсорный экран)</t>
  </si>
  <si>
    <t>Камера заднего вида с динамической разметкой</t>
  </si>
  <si>
    <t>Добавлен прайс-лист 16PY</t>
  </si>
  <si>
    <t>Система управления стабилизацией (VSM)</t>
  </si>
  <si>
    <t>Пакет Style (только совместно с пакетом Advanced)</t>
  </si>
  <si>
    <t>Система доступа в салон без ключа и кнопка запуска двигателя</t>
  </si>
  <si>
    <t>Электростеклоподъемник водителя с опусканием/поднятием однократным нажатием</t>
  </si>
  <si>
    <t>Повторители сигнала поворота в корпусах наружных зеркал</t>
  </si>
  <si>
    <t>Центральный задний подголовник</t>
  </si>
  <si>
    <t>Серебристые накладки на передний и задний бамперы</t>
  </si>
  <si>
    <t xml:space="preserve">Легкосплавные диски 17" с шинами 215/60 R17 и полноразмерное запасное колесо 16" для временного пользования </t>
  </si>
  <si>
    <t>Active + Winter</t>
  </si>
  <si>
    <t>Comfort + Advanced</t>
  </si>
  <si>
    <t>1,6л 123лс 
бензиновый</t>
  </si>
  <si>
    <t>2WD</t>
  </si>
  <si>
    <t>2,0л 149,6лс 
бензиновый</t>
  </si>
  <si>
    <t>Аудиосистема (Радио, 4 динамика)+антенна на крыше ("плавник")</t>
  </si>
  <si>
    <t>Пакет Winter:</t>
  </si>
  <si>
    <t>Пакет Advanced:</t>
  </si>
  <si>
    <t>Пакет Style:</t>
  </si>
  <si>
    <t>Добавлен пакет Style в прайс-лист 16PY</t>
  </si>
  <si>
    <t>Временно добавлен прайс-лист i30 3dr 16PY</t>
  </si>
  <si>
    <t>Добавлен прайс-лист Creta Dealer</t>
  </si>
  <si>
    <t>CTW52G61GGG003</t>
  </si>
  <si>
    <t>Отделка сидений искусственной кожей</t>
  </si>
  <si>
    <t>Фары проекционного типа со статичными лампами подсветки поворота при повороте руля</t>
  </si>
  <si>
    <t>Заменена OCN для комплектации Comfort + Advanced + Style: вместо CTW52G61FDG003 необходимо использовать CTW52G61GGG003</t>
  </si>
  <si>
    <t>Изменена формулировка пункта про отделку кожей: вместо "Комбинация натуральной и искусственной кожи в отделке сидений" теперь "Отделка сидений искусственной кожей"</t>
  </si>
  <si>
    <t>Датчик Света перенесен в пакет Advanced</t>
  </si>
  <si>
    <t>Временно добавлен прайс-лист i30 wagon 16PY</t>
  </si>
  <si>
    <t>Добавлен новый прайс-лист Super Series-II</t>
  </si>
  <si>
    <t>Удален прайс-лист 15PY</t>
  </si>
  <si>
    <t>Sep'16</t>
  </si>
  <si>
    <t>Все комплектации: +2 000 руб</t>
  </si>
  <si>
    <t>Solaris SS II</t>
  </si>
  <si>
    <t>Solaris SS I</t>
  </si>
  <si>
    <t>Все комплектации: +5 000 руб</t>
  </si>
  <si>
    <t>Все комплектации, все версии: +15 000 руб</t>
  </si>
  <si>
    <t>Все комплектации, все версии: +10 000 руб</t>
  </si>
  <si>
    <t>Все комплектации: +10 000 руб, кроме Start (OCN CTW5D2617DD003)</t>
  </si>
  <si>
    <t>Добавлен новый OCN D7W52G61FGGDTA для комплектации 2.0 Comfort 6AT 2WD, оборудование без изменений в сравнении с D7W52G61FGGBDP</t>
  </si>
  <si>
    <t>Добавлен новый OCN D7W52G618GGDTA для комплектации 2.0 Comfort 6MT 4WD, оборудование без изменений в сравнении с D7W52G618GGBDP</t>
  </si>
  <si>
    <t>Добавлен новый OCN D7W52G61GGGDTA для комплектации 2.0 Comfort 6AT 4WD, оборудование без изменений в сравнении с D7W52G61GGGBDP</t>
  </si>
  <si>
    <t>Добавлен новый OCN D7W5D2G1XGGDTC для комплектации 1.6T Comfort 7DCT 4WD, оборудование без изменений в сравнении с D7W5D2G1XGGBDQ</t>
  </si>
  <si>
    <t>Добавлен новый OCN D7W52EC5GGGDTA для комплектации 2.0CRDi Comfort 6AT 4WD, оборудование без изменений в сравнении с D7W52EC5GGGBDP</t>
  </si>
  <si>
    <t>Добавлен новый OCN D7W52G61FGGDTD для комплектации 2.0 Travel 6AT 2WD, оборудование без изменений в сравнении с D7W52G61FGGBR9</t>
  </si>
  <si>
    <t>Добавлен новый OCN D7W52G61GGGDTD для комплектации 2.0 Travel 6AT 4WD, оборудование без изменений в сравнении с D7W52G61GGGBR9</t>
  </si>
  <si>
    <t>Добавлен новый OCN D7W5D2G1XGGDTE для комплектации 1.6T Travel 7DCT 4WD, оборудование без изменений в сравнении с D7W5D2G1XGGBRA</t>
  </si>
  <si>
    <t>Добавлен новый OCN D7W52EC5GGGDTD для комплектации 2.0CRDi Travel 6AT 4WD, оборудование без изменений в сравнении с D7W52EC5GGGBR9</t>
  </si>
  <si>
    <t>Добавлен новый OCN D7W5D2G1XGGDTH для комплектации 1.6T Prime + High-tech 7DCT 4WD, оборудование без изменений в сравнении с D7W5D2G1XGGBRE</t>
  </si>
  <si>
    <t>Добавлен новый OCN D7W5D2G1XGGDTG для комплектации 1.6T Prime 7DCT 4WD, оборудование без изменений в сравнении с D7W5D2G1XGGBRC</t>
  </si>
  <si>
    <t>Добавлен новый OCN D7W52G61GGGDTF для комплектации 2.0 Prime 6AT 4WD, оборудование без изменений в сравнении с D7W52G61GGGBRD и D7W52G61GGGCN1</t>
  </si>
  <si>
    <t>Для комплектаций с навигационной системой (Travel, Prime) добавлена звездочка в пункте "Аудиосистема (Радио, 6 динамиков)"</t>
  </si>
  <si>
    <r>
      <t>д</t>
    </r>
    <r>
      <rPr>
        <b/>
        <sz val="12"/>
        <rFont val="Modern H Light"/>
        <family val="2"/>
        <charset val="204"/>
      </rPr>
      <t xml:space="preserve"> (для АКПП)</t>
    </r>
  </si>
  <si>
    <r>
      <t>д</t>
    </r>
    <r>
      <rPr>
        <b/>
        <sz val="12"/>
        <rFont val="Modern H Light"/>
        <family val="2"/>
        <charset val="204"/>
      </rPr>
      <t xml:space="preserve"> (для МКПП)</t>
    </r>
  </si>
  <si>
    <t>В комплектации Active добавлено разделение на "Гидроусилитель рулевого управления" (в случае МКПП) и "Электроусилитель рулевого управления" плюс "Система управления стабилизацией (VSM)" (в случае АКПП)</t>
  </si>
  <si>
    <r>
      <t>д</t>
    </r>
    <r>
      <rPr>
        <b/>
        <sz val="18"/>
        <rFont val="Modern H Light"/>
        <family val="2"/>
        <charset val="204"/>
      </rPr>
      <t xml:space="preserve"> (для МКПП)</t>
    </r>
  </si>
  <si>
    <r>
      <t>д</t>
    </r>
    <r>
      <rPr>
        <b/>
        <sz val="18"/>
        <rFont val="Modern H Light"/>
        <family val="2"/>
        <charset val="204"/>
      </rPr>
      <t xml:space="preserve"> (для АКПП)</t>
    </r>
  </si>
  <si>
    <t>Family</t>
  </si>
  <si>
    <t>Style</t>
  </si>
  <si>
    <t>3,0л 6AT</t>
  </si>
  <si>
    <t>249 л.с., бензиновый</t>
  </si>
  <si>
    <t>● Подушки безопасности: фронтальные для водителя и пассажира, передние боковые, шторки для трех рядов</t>
  </si>
  <si>
    <t>● Блок управления аудиосистемой на руле</t>
  </si>
  <si>
    <t>● HAC + DBC (система помощи при старте в гору и спуска с горы)</t>
  </si>
  <si>
    <t>● Комбинация натуральной и искусственной кожи в отделке сидений и дверей</t>
  </si>
  <si>
    <t>● Выбор цвета салона черный/бежевый/серый</t>
  </si>
  <si>
    <t>● Складные сиденья третьего ряда</t>
  </si>
  <si>
    <t>● ESC + VSM (cистема стабилизации с двухступенчатым отключением и система управления стабилизацией)</t>
  </si>
  <si>
    <t>● Датчики давления в шинах</t>
  </si>
  <si>
    <t xml:space="preserve">● Продольная регулировка и регулировка наклона спинок сидений второго ряда </t>
  </si>
  <si>
    <t>● Выбор режима движения (Drive mode select)</t>
  </si>
  <si>
    <t xml:space="preserve">● Подлокотник водителя с боксом для хранения </t>
  </si>
  <si>
    <t>● Пепельница и прикуриватель</t>
  </si>
  <si>
    <t xml:space="preserve">● Рейлинги на крыше </t>
  </si>
  <si>
    <t>● Ксеноновые фары ближнего света с омывателем и автокорректором</t>
  </si>
  <si>
    <t>● Подогрев зоны покоя стеклоочистителей</t>
  </si>
  <si>
    <t>● Аудиосистема с цветным TFT дисплеем 5" (Радио, СD/MP3, эквалайзер, 6 динамиков, Bluetooth)</t>
  </si>
  <si>
    <t>● Задние датчики парковки</t>
  </si>
  <si>
    <t>● Камера заднего вида</t>
  </si>
  <si>
    <t>● Подогрев задних сидений</t>
  </si>
  <si>
    <t>● Подогрев руля</t>
  </si>
  <si>
    <t>● Электропривод складывания зеркал</t>
  </si>
  <si>
    <t>● Обивка стоек крыши изнутри тканью</t>
  </si>
  <si>
    <t>● Панель приборов Supervision с цветным TFT-дисплеем</t>
  </si>
  <si>
    <t>● Тонировка стекол задней части салона</t>
  </si>
  <si>
    <t>● Датчик света</t>
  </si>
  <si>
    <t>● Светодиодные задние фонари</t>
  </si>
  <si>
    <t>● Электропривод сиденья водителя</t>
  </si>
  <si>
    <t>● Подсветка околодверного пространства</t>
  </si>
  <si>
    <t>Электропривод сиденья пассажира</t>
  </si>
  <si>
    <t>Инвертер (розетка 220V)</t>
  </si>
  <si>
    <t>Электропривод двери багажника с системой автоматического открывания</t>
  </si>
  <si>
    <t>Система автоматической парковки и передние датчики парковки</t>
  </si>
  <si>
    <t>Отдельный кондиционер для пассажиров 3-го ряда</t>
  </si>
  <si>
    <t>Шторки на окнах задних дверей</t>
  </si>
  <si>
    <t>3,0л GDi 6AT 249 л.с., бензиновый</t>
  </si>
  <si>
    <t>Интеллектуальный дальний свет</t>
  </si>
  <si>
    <t>Добавлен новый прайс-лист Grand Santa Fe PE</t>
  </si>
  <si>
    <t>Удалена дублированная строка  "Самозатемняющееся зеркало заднего вида с компасом" в комплектации High-tech. Данная опция присутствует как в Style, так и в High-tech</t>
  </si>
  <si>
    <t>Oct`16</t>
  </si>
  <si>
    <t>Oct'16</t>
  </si>
  <si>
    <t>Все комплектации: +20 000 руб, кроме (OCN DFS4D2A17DDAKG,DFS42G61FDDAKA)</t>
  </si>
  <si>
    <t>Подсветка наружных дверных ручек</t>
  </si>
  <si>
    <t>Комбинация натуральной и искусственной кожи в отделке сидений (бежевый цвет)</t>
  </si>
  <si>
    <r>
      <t>Изменена формулировка пункта про отделку кожей: вместо "Обивка сидений кожей (бежевый)" теперь "Комбинация натуральной и искусственной кожи в отделке сидений (бежевый цвет)</t>
    </r>
    <r>
      <rPr>
        <b/>
        <sz val="10"/>
        <rFont val="Arial Cyr"/>
        <charset val="204"/>
      </rPr>
      <t>"</t>
    </r>
  </si>
  <si>
    <t>Elantra(AD)</t>
  </si>
  <si>
    <t>Промо для всех комплектаций: -40 000 руб</t>
  </si>
  <si>
    <t>Comfort Plus</t>
  </si>
  <si>
    <t>Удалено ПРОМО 40000 на автомобили 2016 года производства</t>
  </si>
  <si>
    <t>Добавлен новый OCN DFS42G61FDDALX 2.0 Comfort Plus 6AT, добавлено оборудование : Двухзонный климат контроль, Электрорегулировка сиденья водителя</t>
  </si>
  <si>
    <t>Nov'16</t>
  </si>
  <si>
    <t>Рекомендованные максимальные розничные цены на автомобили 2016 года выпуска
Действительно с 4 ноября 2016 года</t>
  </si>
  <si>
    <t>● Аудиосистема (Радио, 6 динамиков)</t>
  </si>
  <si>
    <t xml:space="preserve">● Датчик света с автоматическим включением фар </t>
  </si>
  <si>
    <t xml:space="preserve">● Повторители поворота в корпусах наружных зеркал </t>
  </si>
  <si>
    <t xml:space="preserve">● Круиз-контроль с управлением на руле </t>
  </si>
  <si>
    <t xml:space="preserve">● Датчик дождя </t>
  </si>
  <si>
    <t xml:space="preserve">● Двухзонный климат-контроль </t>
  </si>
  <si>
    <t>● Система антизапотевания стекол</t>
  </si>
  <si>
    <t xml:space="preserve">● Датчики парковки сзади  </t>
  </si>
  <si>
    <t xml:space="preserve">● Сетка для багажа </t>
  </si>
  <si>
    <t xml:space="preserve">● Безопасный доводчик стекла водителя </t>
  </si>
  <si>
    <t>● Охлаждаемый перчаточный ящик</t>
  </si>
  <si>
    <t>● Самозатемняющееся внутрисалонное зеркало</t>
  </si>
  <si>
    <t xml:space="preserve">● Подогрев руля </t>
  </si>
  <si>
    <t>● Регулировка поясничного подпора сиденья водителя с электроприводом</t>
  </si>
  <si>
    <t>● Теплозащитные лобовое и передние боковые стекла, тонированные задние боковые и стекло задней двери</t>
  </si>
  <si>
    <t>● Подогрев лобового стекла в зоне покоя стеклоочистителей</t>
  </si>
  <si>
    <t>Удалены комплектации, которые отсутствуют в свободной продаже и не доступны к заказу</t>
  </si>
  <si>
    <t>Increase</t>
  </si>
  <si>
    <t>Все комплектации: +2 000 руб, кроме Super Series</t>
  </si>
  <si>
    <t>Все комплектации: +10 000 руб, кроме DFS42G61FDDAKA</t>
  </si>
  <si>
    <t>Все комплектации: +15 000 руб, кроме 1.6AT (OCN DRS4D261FDD151) +20000</t>
  </si>
  <si>
    <t>Все комплектации: +5 000 руб, кроме Start (OCN CTW5D2617DD003)</t>
  </si>
  <si>
    <t>Dec'16</t>
  </si>
  <si>
    <t>Исправлена опечатка в прайс листе</t>
  </si>
  <si>
    <t>Все комплектации: +30 000 руб</t>
  </si>
  <si>
    <t>Удален прайс лист Solaris SS I</t>
  </si>
  <si>
    <t>Elegance</t>
  </si>
  <si>
    <t>Специальное ПРОМО</t>
  </si>
  <si>
    <t>Цена с учетом промо, ₽ (вкл. НДС)*</t>
  </si>
  <si>
    <t>1.6 л 123 л.с.</t>
  </si>
  <si>
    <t>6AT</t>
  </si>
  <si>
    <t>Стандартное оснащение комплектации Active:</t>
  </si>
  <si>
    <t>Безопасность:</t>
  </si>
  <si>
    <t>Комфорт:</t>
  </si>
  <si>
    <t>Оснащение комплектаций:</t>
  </si>
  <si>
    <t>Электростеклоподъемники задние с подсветкой кнопок</t>
  </si>
  <si>
    <t>Электростеклоподъемник водителя с опусканием/поднятием однократным нажатием, безопасным доводчиком и задержкой отключения</t>
  </si>
  <si>
    <t>Регулировка рулевой колонки по вылету</t>
  </si>
  <si>
    <t>Bluetooth для подключения мобильного телефона к аудиосистеме, громкая связь Hands Free</t>
  </si>
  <si>
    <t>Управление телефоном на руле</t>
  </si>
  <si>
    <t xml:space="preserve">Центральный подлокотник с боксом и регулировкой по длине </t>
  </si>
  <si>
    <t>Футляр для очков в потолочной консоли</t>
  </si>
  <si>
    <t>Ручки дверей и корпуса наружных зеркал в цвет кузова</t>
  </si>
  <si>
    <t>-</t>
  </si>
  <si>
    <t>1.6 123 л.с.</t>
  </si>
  <si>
    <t>Карманы в задних дверях</t>
  </si>
  <si>
    <t>Брызговики спереди и сзади</t>
  </si>
  <si>
    <t>Датчик наружной температуры</t>
  </si>
  <si>
    <t>Тройное мигание поворотников при неполном нажатии рычага</t>
  </si>
  <si>
    <t>Воздуховоды к ногам задних пассажиров</t>
  </si>
  <si>
    <t>Регулировка рулевой колонки по высоте</t>
  </si>
  <si>
    <t>Система предупреждения водителей сзади при экстренном торможении</t>
  </si>
  <si>
    <t>Регулировка сиденья водителя по высоте</t>
  </si>
  <si>
    <t>Центральный замок</t>
  </si>
  <si>
    <t>Воздушный фильтр салона</t>
  </si>
  <si>
    <t>Карман в спинке кресла переднего пассажира</t>
  </si>
  <si>
    <t>Дневные ходовые огни в бампере</t>
  </si>
  <si>
    <t>Электростеклоподъемники передние с подсветкой кнопок</t>
  </si>
  <si>
    <t>Аудиоподготовка 4 динамика, антенна</t>
  </si>
  <si>
    <t>Стальные диски 15" с шинами 185/65 R15</t>
  </si>
  <si>
    <t>Зеркала с электроприводом и обогревом</t>
  </si>
  <si>
    <t>Отделка руля кожей</t>
  </si>
  <si>
    <t>Все комплектации: +30 000 руб кроме Active 1.4 MT (DRS4D1615DD101 и DRS6D1615DD101)</t>
  </si>
  <si>
    <t>Solaris SS III</t>
  </si>
  <si>
    <t>Добавлен новый прайс-лист Solaris SS III</t>
  </si>
  <si>
    <t>Solaris SS IV</t>
  </si>
  <si>
    <t>Добавлен новый прайс-лист Solaris SS IV</t>
  </si>
  <si>
    <t>DFS42G61FDDALX</t>
  </si>
  <si>
    <t>Удален прайс-лист Solaris 5dr 16PY 16-17MY</t>
  </si>
  <si>
    <t>Удален прайс-лист Solaris 4dr 16PY 16-17MY</t>
  </si>
  <si>
    <t>Solaris16PY 16-17MY</t>
  </si>
  <si>
    <t>Из прайс-листа удалена комплектация DFS42G61FDDAKA</t>
  </si>
  <si>
    <t>Equus Limo</t>
  </si>
  <si>
    <t>Jan '17</t>
  </si>
  <si>
    <t>Добавлен прайс-лист на 2017 производственный год: +5 000 руб к ценам на 2016 год выпуска, кроме Start (OCN CTW5D2617DD003)</t>
  </si>
  <si>
    <t>D7W52G61FGGEP7</t>
  </si>
  <si>
    <t>D7W52G618GGEP7</t>
  </si>
  <si>
    <t>D7W52G61GGGEP7</t>
  </si>
  <si>
    <t>D7W5D2G1XGGEP8</t>
  </si>
  <si>
    <t>D7W52EC5GGGEP7</t>
  </si>
  <si>
    <t>D7W52G61FGGEM6</t>
  </si>
  <si>
    <t>D7W52G61GGGEM6</t>
  </si>
  <si>
    <t>D7W52G61GGGEPC</t>
  </si>
  <si>
    <t>D7W5D2G1XGGDWJ</t>
  </si>
  <si>
    <t>D7W5D2G1XGGEPB</t>
  </si>
  <si>
    <t>D7W5D2G1XGGEP9</t>
  </si>
  <si>
    <t>D7W52EC5GGGEM6</t>
  </si>
  <si>
    <t>D7W5D2G1XGGEPA</t>
  </si>
  <si>
    <t>Добавлен новый прайс-лист Tucson 16PY_Эра, добавлено оборудование: Устройство вызова экстренных оперативных служб Эра-Глонасс</t>
  </si>
  <si>
    <t>DFS4D2A17DDAKG
DFS4D2A17DDAMP</t>
  </si>
  <si>
    <t>DFW52G61FDDAKF
DFW52G61FDDAMQ</t>
  </si>
  <si>
    <t>Добавлен новый OCN DFW52G61FDDAMQ 2.0 Comfort 6AT</t>
  </si>
  <si>
    <t>Добавлен новый OCN DFS4D2A17DDAMP 1.6 GDi Comfort 6MT</t>
  </si>
  <si>
    <t>i40 sedan 16PY</t>
  </si>
  <si>
    <t>i40 wagon 16PY</t>
  </si>
  <si>
    <t>Круиз-контроль</t>
  </si>
  <si>
    <t xml:space="preserve">Все комплактации + 10 000 руб. </t>
  </si>
  <si>
    <t>Feb'17</t>
  </si>
  <si>
    <t>Grd Santa Fe</t>
  </si>
  <si>
    <t>All P</t>
  </si>
  <si>
    <t>All D</t>
  </si>
  <si>
    <t>DMW5L661GDDAEL</t>
  </si>
  <si>
    <t>DMW5L661GDDAEM</t>
  </si>
  <si>
    <t>DMW52FC5GDDAEM</t>
  </si>
  <si>
    <t>DMW5L661GGGBN3</t>
  </si>
  <si>
    <t>DMW52FC5GGGBN3</t>
  </si>
  <si>
    <t>DMW5L661GGGBN4</t>
  </si>
  <si>
    <t>DMW52FC5GGGBN4</t>
  </si>
  <si>
    <t>DMW5L661GGGBN5</t>
  </si>
  <si>
    <t>DMW52FC5GGGBN5</t>
  </si>
  <si>
    <t>B8WC2FC5GGG742</t>
  </si>
  <si>
    <t>B8WC2FC5GGG743</t>
  </si>
  <si>
    <t>B8WCJ7A1GGG747</t>
  </si>
  <si>
    <t>B8WC2FC5GGG745</t>
  </si>
  <si>
    <t>B8WCJ7A1GGG749</t>
  </si>
  <si>
    <t>B8WC2FC5GGG744</t>
  </si>
  <si>
    <t>B8WCJ7A1GGG748</t>
  </si>
  <si>
    <t>B8WC2FC5GGG746</t>
  </si>
  <si>
    <t>B8WCJ7A1GGG750</t>
  </si>
  <si>
    <t>i40 sedan 17PY</t>
  </si>
  <si>
    <t>i40 wagon 17PY</t>
  </si>
  <si>
    <t>F2S4D2617DD893</t>
  </si>
  <si>
    <t>F2S4D2617DD894</t>
  </si>
  <si>
    <t>F2S4D2617GGBAM</t>
  </si>
  <si>
    <t>F2S4D261FDD895</t>
  </si>
  <si>
    <t>F2S4D261FGGBAI</t>
  </si>
  <si>
    <t>F2S42G617GGBAN</t>
  </si>
  <si>
    <t>F2S42G61FGGBAK</t>
  </si>
  <si>
    <t xml:space="preserve">● Bluetooth </t>
  </si>
  <si>
    <t>F2S42G61FGGBAJ</t>
  </si>
  <si>
    <t>F2S42G61FGGBAL</t>
  </si>
  <si>
    <t>Jan'17</t>
  </si>
  <si>
    <t>Limited Edition</t>
  </si>
  <si>
    <t>DMW5L661GGGBN6</t>
  </si>
  <si>
    <t>DMW5L661GGGBN7</t>
  </si>
  <si>
    <t>DMW52FC5GGGBN6</t>
  </si>
  <si>
    <t>DMW52FC5GGGBN7</t>
  </si>
  <si>
    <t xml:space="preserve">Цвета салона коричневый для OCN: DMW5L661GGGBN7 и DMW52FC5GGGBN7 </t>
  </si>
  <si>
    <t>Добавлен прайс-лист на 2017 производственный год: +30 000 руб к ценам на 2016 год выпуска, кроме Family (OCN B8WC2FC5GGG742),  добавлено оборудование: Устройство вызова экстренных оперативных служб Эра-Глонасс</t>
  </si>
  <si>
    <t>Добавлен прайс-лист на 2017 производственный год: +10 000 руб к ценам на 2016 год выпуска</t>
  </si>
  <si>
    <t>Рекомендованные максимальные розничные цены на автомобили 2017 производственного года
Действительно с 02 февраля 2017 года</t>
  </si>
  <si>
    <t>Добавлен прайс-лист на 2017 производственный год: + 47 100 руб. на комплектацию Start,  + 25 100 руб на комплектации Comfort, на остальные +35 100 руб к ценам на 2016 год выпуска</t>
  </si>
  <si>
    <t>Добавлен прайс-лист на 2017 производственный год: +52 000 руб. к ценам на 2016 год выпуска, удалены комплектации 2,4 MPI с 6МТ, добавлено оборудование: Устройство вызова экстренных оперативных служб Эра-Глонасс; добавлены комплектации Limited Edition</t>
  </si>
  <si>
    <t>Добавлен прайс-лист на 2017 производственный год: +37 100 руб к ценам на 2016 год выпуска, кроме Comfort (OCN D7W52G61FGGEP7)</t>
  </si>
  <si>
    <t>Из прайс-листа удалена комплектация GDB86B85DGGJP6</t>
  </si>
  <si>
    <t>В комплектацию Start добавлено следующее оборудование: Аудиосистема (Радио/CD/MP3) с 4 динамиками</t>
  </si>
  <si>
    <t>В комплектацию Base добавлено следующее оборудование: Кожаная отделка руля и рукоятки коробки передач, Передние противотуманные фары</t>
  </si>
  <si>
    <t>Для всех комплектаций добавлено оборудование: Устройство вызова экстренных оперативных служб Эра-Глонасс</t>
  </si>
  <si>
    <t>Промо для всех комплектаций 2016-ого года производства: -50 000 руб</t>
  </si>
  <si>
    <t>1.4 л 100 л.с.</t>
  </si>
  <si>
    <t>Цена, руб (вкл. НДС)</t>
  </si>
  <si>
    <r>
      <rPr>
        <sz val="21"/>
        <rFont val="Wingdings 2"/>
        <family val="1"/>
        <charset val="2"/>
      </rPr>
      <t xml:space="preserve">д </t>
    </r>
    <r>
      <rPr>
        <sz val="21"/>
        <rFont val="Arial"/>
        <family val="2"/>
        <charset val="204"/>
      </rPr>
      <t>Фронтальные подушки безопасности водителя и переднего пассажира</t>
    </r>
  </si>
  <si>
    <r>
      <rPr>
        <sz val="21"/>
        <rFont val="Wingdings 2"/>
        <family val="1"/>
        <charset val="2"/>
      </rPr>
      <t xml:space="preserve">д </t>
    </r>
    <r>
      <rPr>
        <sz val="21"/>
        <rFont val="Arial"/>
        <family val="2"/>
        <charset val="204"/>
      </rPr>
      <t>Электростеклоподъемники передние с подсветкой кнопок</t>
    </r>
  </si>
  <si>
    <r>
      <rPr>
        <sz val="21"/>
        <rFont val="Wingdings 2"/>
        <family val="1"/>
        <charset val="2"/>
      </rPr>
      <t xml:space="preserve">д </t>
    </r>
    <r>
      <rPr>
        <sz val="21"/>
        <rFont val="Arial"/>
        <family val="2"/>
        <charset val="204"/>
      </rPr>
      <t>Система управления стабилизацией (VSM)</t>
    </r>
  </si>
  <si>
    <r>
      <rPr>
        <sz val="21"/>
        <rFont val="Wingdings 2"/>
        <family val="1"/>
        <charset val="2"/>
      </rPr>
      <t xml:space="preserve">д </t>
    </r>
    <r>
      <rPr>
        <sz val="21"/>
        <rFont val="Arial"/>
        <family val="2"/>
        <charset val="204"/>
      </rPr>
      <t>Электроусилитель руля</t>
    </r>
  </si>
  <si>
    <r>
      <rPr>
        <sz val="21"/>
        <rFont val="Wingdings 2"/>
        <family val="1"/>
        <charset val="2"/>
      </rPr>
      <t xml:space="preserve">д </t>
    </r>
    <r>
      <rPr>
        <sz val="21"/>
        <rFont val="Arial"/>
        <family val="2"/>
        <charset val="204"/>
      </rPr>
      <t>Система помощи при старте в горку (HAC)</t>
    </r>
  </si>
  <si>
    <r>
      <rPr>
        <sz val="21"/>
        <rFont val="Wingdings 2"/>
        <family val="1"/>
        <charset val="2"/>
      </rPr>
      <t xml:space="preserve">д </t>
    </r>
    <r>
      <rPr>
        <sz val="21"/>
        <rFont val="Arial"/>
        <family val="2"/>
        <charset val="204"/>
      </rPr>
      <t>Датчик наружной температуры</t>
    </r>
  </si>
  <si>
    <r>
      <rPr>
        <sz val="21"/>
        <rFont val="Wingdings 2"/>
        <family val="1"/>
        <charset val="2"/>
      </rPr>
      <t xml:space="preserve">д </t>
    </r>
    <r>
      <rPr>
        <sz val="21"/>
        <rFont val="Arial"/>
        <family val="2"/>
        <charset val="204"/>
      </rPr>
      <t>Антипробуксовочная система (TCS)</t>
    </r>
  </si>
  <si>
    <r>
      <rPr>
        <sz val="21"/>
        <rFont val="Wingdings 2"/>
        <family val="1"/>
        <charset val="2"/>
      </rPr>
      <t xml:space="preserve">д </t>
    </r>
    <r>
      <rPr>
        <sz val="21"/>
        <rFont val="Arial"/>
        <family val="2"/>
        <charset val="204"/>
      </rPr>
      <t>Складывающаяся по частям спинка заднего сиденья 60:40</t>
    </r>
  </si>
  <si>
    <r>
      <rPr>
        <sz val="21"/>
        <rFont val="Wingdings 2"/>
        <family val="1"/>
        <charset val="2"/>
      </rPr>
      <t xml:space="preserve">д </t>
    </r>
    <r>
      <rPr>
        <sz val="21"/>
        <rFont val="Arial"/>
        <family val="2"/>
        <charset val="204"/>
      </rPr>
      <t>Антиблокировочная система тормозов (ABS)</t>
    </r>
  </si>
  <si>
    <r>
      <rPr>
        <sz val="21"/>
        <rFont val="Wingdings 2"/>
        <family val="1"/>
        <charset val="2"/>
      </rPr>
      <t xml:space="preserve">д </t>
    </r>
    <r>
      <rPr>
        <sz val="21"/>
        <rFont val="Arial"/>
        <family val="2"/>
        <charset val="204"/>
      </rPr>
      <t>Регулировка сиденья водителя по высоте</t>
    </r>
  </si>
  <si>
    <r>
      <rPr>
        <sz val="21"/>
        <rFont val="Wingdings 2"/>
        <family val="1"/>
        <charset val="2"/>
      </rPr>
      <t xml:space="preserve">д </t>
    </r>
    <r>
      <rPr>
        <sz val="21"/>
        <rFont val="Arial"/>
        <family val="2"/>
        <charset val="204"/>
      </rPr>
      <t>Электронная система распределения тормозных усилий (EBD)</t>
    </r>
  </si>
  <si>
    <r>
      <rPr>
        <sz val="21"/>
        <rFont val="Wingdings 2"/>
        <family val="1"/>
        <charset val="2"/>
      </rPr>
      <t xml:space="preserve">д </t>
    </r>
    <r>
      <rPr>
        <sz val="21"/>
        <rFont val="Arial"/>
        <family val="2"/>
        <charset val="204"/>
      </rPr>
      <t>Воздуховоды к ногам задних пассажиров</t>
    </r>
  </si>
  <si>
    <r>
      <rPr>
        <sz val="21"/>
        <rFont val="Wingdings 2"/>
        <family val="1"/>
        <charset val="2"/>
      </rPr>
      <t xml:space="preserve">д </t>
    </r>
    <r>
      <rPr>
        <sz val="21"/>
        <rFont val="Arial"/>
        <family val="2"/>
        <charset val="204"/>
      </rPr>
      <t>Система предупреждения водителей сзади при экстренном торможении</t>
    </r>
  </si>
  <si>
    <r>
      <rPr>
        <sz val="21"/>
        <rFont val="Wingdings 2"/>
        <family val="1"/>
        <charset val="2"/>
      </rPr>
      <t xml:space="preserve">д </t>
    </r>
    <r>
      <rPr>
        <sz val="21"/>
        <rFont val="Arial"/>
        <family val="2"/>
        <charset val="204"/>
      </rPr>
      <t>Зеркальца в солнцезащитных козырьках</t>
    </r>
  </si>
  <si>
    <r>
      <rPr>
        <sz val="21"/>
        <rFont val="Wingdings 2"/>
        <family val="1"/>
        <charset val="2"/>
      </rPr>
      <t xml:space="preserve">д </t>
    </r>
    <r>
      <rPr>
        <sz val="21"/>
        <rFont val="Arial"/>
        <family val="2"/>
        <charset val="204"/>
      </rPr>
      <t>Система мониторинга давления в шинах</t>
    </r>
  </si>
  <si>
    <r>
      <rPr>
        <sz val="21"/>
        <rFont val="Wingdings 2"/>
        <family val="1"/>
        <charset val="2"/>
      </rPr>
      <t xml:space="preserve">д </t>
    </r>
    <r>
      <rPr>
        <sz val="21"/>
        <rFont val="Arial"/>
        <family val="2"/>
        <charset val="204"/>
      </rPr>
      <t>Карман в спинке кресла переднего пассажира</t>
    </r>
  </si>
  <si>
    <r>
      <rPr>
        <sz val="21"/>
        <rFont val="Wingdings 2"/>
        <family val="1"/>
        <charset val="2"/>
      </rPr>
      <t xml:space="preserve">д </t>
    </r>
    <r>
      <rPr>
        <sz val="21"/>
        <rFont val="Arial"/>
        <family val="2"/>
        <charset val="204"/>
      </rPr>
      <t>Устройство вызова экстренных оперативных служб Эра-Глонасс</t>
    </r>
  </si>
  <si>
    <r>
      <rPr>
        <sz val="21"/>
        <rFont val="Wingdings 2"/>
        <family val="1"/>
        <charset val="2"/>
      </rPr>
      <t xml:space="preserve">д </t>
    </r>
    <r>
      <rPr>
        <sz val="21"/>
        <rFont val="Arial"/>
        <family val="2"/>
        <charset val="204"/>
      </rPr>
      <t>Карманы в задних дверях</t>
    </r>
  </si>
  <si>
    <r>
      <rPr>
        <sz val="21"/>
        <rFont val="Wingdings 2"/>
        <family val="1"/>
        <charset val="2"/>
      </rPr>
      <t xml:space="preserve">д </t>
    </r>
    <r>
      <rPr>
        <sz val="21"/>
        <rFont val="Arial"/>
        <family val="2"/>
        <charset val="204"/>
      </rPr>
      <t>Иммобилайзер</t>
    </r>
  </si>
  <si>
    <r>
      <rPr>
        <sz val="21"/>
        <rFont val="Wingdings 2"/>
        <family val="1"/>
        <charset val="2"/>
      </rPr>
      <t xml:space="preserve">д </t>
    </r>
    <r>
      <rPr>
        <sz val="21"/>
        <rFont val="Arial"/>
        <family val="2"/>
        <charset val="204"/>
      </rPr>
      <t>Аудиоподготовка 4 динамика, антенна</t>
    </r>
  </si>
  <si>
    <r>
      <rPr>
        <sz val="21"/>
        <rFont val="Wingdings 2"/>
        <family val="1"/>
        <charset val="2"/>
      </rPr>
      <t xml:space="preserve">д </t>
    </r>
    <r>
      <rPr>
        <sz val="21"/>
        <rFont val="Arial"/>
        <family val="2"/>
        <charset val="204"/>
      </rPr>
      <t>Центральный замок</t>
    </r>
  </si>
  <si>
    <r>
      <rPr>
        <sz val="21"/>
        <rFont val="Wingdings 2"/>
        <family val="1"/>
        <charset val="2"/>
      </rPr>
      <t xml:space="preserve">д </t>
    </r>
    <r>
      <rPr>
        <sz val="21"/>
        <rFont val="Arial"/>
        <family val="2"/>
        <charset val="204"/>
      </rPr>
      <t>Две розетки 12В на центральной консоли</t>
    </r>
  </si>
  <si>
    <r>
      <rPr>
        <sz val="21"/>
        <rFont val="Wingdings 2"/>
        <family val="1"/>
        <charset val="2"/>
      </rPr>
      <t xml:space="preserve">д </t>
    </r>
    <r>
      <rPr>
        <sz val="21"/>
        <rFont val="Arial"/>
        <family val="2"/>
        <charset val="204"/>
      </rPr>
      <t>Регулировка передних ремней безопасности по высоте</t>
    </r>
  </si>
  <si>
    <r>
      <rPr>
        <sz val="21"/>
        <rFont val="Wingdings 2"/>
        <family val="1"/>
        <charset val="2"/>
      </rPr>
      <t xml:space="preserve">д </t>
    </r>
    <r>
      <rPr>
        <sz val="21"/>
        <rFont val="Arial"/>
        <family val="2"/>
        <charset val="204"/>
      </rPr>
      <t>Стальные диски 15" с шинами 185/65 R15</t>
    </r>
  </si>
  <si>
    <r>
      <rPr>
        <sz val="21"/>
        <rFont val="Wingdings 2"/>
        <family val="1"/>
        <charset val="2"/>
      </rPr>
      <t xml:space="preserve">д </t>
    </r>
    <r>
      <rPr>
        <sz val="21"/>
        <rFont val="Arial"/>
        <family val="2"/>
        <charset val="204"/>
      </rPr>
      <t>Регулировка рулевой колонки по высоте</t>
    </r>
  </si>
  <si>
    <r>
      <rPr>
        <sz val="21"/>
        <rFont val="Wingdings 2"/>
        <family val="1"/>
        <charset val="2"/>
      </rPr>
      <t xml:space="preserve">д </t>
    </r>
    <r>
      <rPr>
        <sz val="21"/>
        <rFont val="Arial"/>
        <family val="2"/>
        <charset val="204"/>
      </rPr>
      <t>Полноразмерное запасное колесо</t>
    </r>
  </si>
  <si>
    <r>
      <rPr>
        <sz val="21"/>
        <rFont val="Wingdings 2"/>
        <family val="1"/>
        <charset val="2"/>
      </rPr>
      <t xml:space="preserve">д </t>
    </r>
    <r>
      <rPr>
        <sz val="21"/>
        <rFont val="Arial"/>
        <family val="2"/>
        <charset val="204"/>
      </rPr>
      <t>Тройное мигание поворотников при неполном нажатии рычага</t>
    </r>
  </si>
  <si>
    <r>
      <rPr>
        <sz val="21"/>
        <rFont val="Wingdings 2"/>
        <family val="1"/>
        <charset val="2"/>
      </rPr>
      <t xml:space="preserve">д </t>
    </r>
    <r>
      <rPr>
        <sz val="21"/>
        <rFont val="Arial"/>
        <family val="2"/>
        <charset val="204"/>
      </rPr>
      <t>Увеличенный до 160 мм дорожный просвет</t>
    </r>
  </si>
  <si>
    <r>
      <t xml:space="preserve">д </t>
    </r>
    <r>
      <rPr>
        <sz val="21"/>
        <rFont val="Arial"/>
        <family val="2"/>
        <charset val="204"/>
      </rPr>
      <t>Крепления ISOFIX сзади</t>
    </r>
  </si>
  <si>
    <r>
      <rPr>
        <sz val="21"/>
        <rFont val="Wingdings 2"/>
        <family val="1"/>
        <charset val="2"/>
      </rPr>
      <t xml:space="preserve">д </t>
    </r>
    <r>
      <rPr>
        <sz val="21"/>
        <rFont val="Arial"/>
        <family val="2"/>
        <charset val="204"/>
      </rPr>
      <t>Ручки дверей и корпуса наружных зеркал в цвет кузова</t>
    </r>
  </si>
  <si>
    <r>
      <rPr>
        <sz val="21"/>
        <rFont val="Wingdings 2"/>
        <family val="1"/>
        <charset val="2"/>
      </rPr>
      <t xml:space="preserve">д </t>
    </r>
    <r>
      <rPr>
        <sz val="21"/>
        <rFont val="Arial"/>
        <family val="2"/>
        <charset val="204"/>
      </rPr>
      <t>Брызговики спереди и сзади</t>
    </r>
  </si>
  <si>
    <r>
      <rPr>
        <sz val="21"/>
        <rFont val="Wingdings 2"/>
        <family val="1"/>
        <charset val="2"/>
      </rPr>
      <t xml:space="preserve">д </t>
    </r>
    <r>
      <rPr>
        <sz val="21"/>
        <rFont val="Arial"/>
        <family val="2"/>
        <charset val="204"/>
      </rPr>
      <t>Внутренняя обшивка крышки багажника</t>
    </r>
  </si>
  <si>
    <r>
      <rPr>
        <sz val="21"/>
        <rFont val="Wingdings 2"/>
        <family val="1"/>
        <charset val="2"/>
      </rPr>
      <t xml:space="preserve">д </t>
    </r>
    <r>
      <rPr>
        <sz val="21"/>
        <rFont val="Arial"/>
        <family val="2"/>
        <charset val="204"/>
      </rPr>
      <t>Дневные ходовые огни в бампере</t>
    </r>
  </si>
  <si>
    <r>
      <rPr>
        <sz val="21"/>
        <rFont val="Wingdings 2"/>
        <family val="1"/>
        <charset val="2"/>
      </rPr>
      <t xml:space="preserve">д </t>
    </r>
    <r>
      <rPr>
        <sz val="21"/>
        <rFont val="Arial"/>
        <family val="2"/>
        <charset val="204"/>
      </rPr>
      <t>Воздушный фильтр салона</t>
    </r>
  </si>
  <si>
    <t>Комфорт и Аудио</t>
  </si>
  <si>
    <t>Аудиосистема, радио</t>
  </si>
  <si>
    <t>Разъемы USB, AUX для подключения внешних устройств</t>
  </si>
  <si>
    <t>Пульт управления центральным замком в ключе + сигнализация*</t>
  </si>
  <si>
    <t>Датчик низкого уровня омывающей жидкости</t>
  </si>
  <si>
    <t>Экстерьер и интерьер</t>
  </si>
  <si>
    <t>Отделка дверей тканью</t>
  </si>
  <si>
    <t>Центральный подголовник сзади</t>
  </si>
  <si>
    <t>Фары проекционного типа со статичной подсветкой поворотов</t>
  </si>
  <si>
    <t>Светодиодные ходовые огни</t>
  </si>
  <si>
    <t>Хромированная отделка подоконной линии и решетки радиатора</t>
  </si>
  <si>
    <t>Легкосплавные диски 15" с шинами 185/65 R15 и полноразмерное запасное колесо на стальном диске</t>
  </si>
  <si>
    <t>Опциональные пакеты</t>
  </si>
  <si>
    <t>Опциональные пакеты для комплектации Comfort:</t>
  </si>
  <si>
    <t>Климат-контроль
Датчики парковки сзади
Центральный подлокотник с боксом и регулировкой по длине</t>
  </si>
  <si>
    <t>Пакет Winter (только для 1.6)</t>
  </si>
  <si>
    <t>Фары проекционного типа со статичной подсветкой поворотов 
Светодиодные ходовые огни 
Передние противотуманные фары
Подогрев лобового стекла
Подогрев форсунок стеклоомывателя
Подогрев задних сидений</t>
  </si>
  <si>
    <t>Пакет Safety (только для 1.6 и только в сочетании с пакетом Winter)</t>
  </si>
  <si>
    <t>Боковые подушки безопасности водителя и переднего пассажира
Боковые шторки безопасности
Легкосплавные диски 15" с шинами 185/65 R15 и полноразмерное запасное колесо на стальном диске
Задние дисковые тормоза</t>
  </si>
  <si>
    <t>Сочетание пакетов Advanced + Winter (только для 1.6)</t>
  </si>
  <si>
    <t>Опциональные пакеты для комплектации Elegance:</t>
  </si>
  <si>
    <t>Пакет Safety (доступен для МТ или АТ)</t>
  </si>
  <si>
    <t>Боковые подушки безопасности водителя и переднего пассажира
Боковые шторки безопасности
Подогрев лобового стекла
Подогрев форсунок стеклоомывателя</t>
  </si>
  <si>
    <t>Пакет Prestige (доступен только для АТ)</t>
  </si>
  <si>
    <t>Система доступа в салон без ключа и кнопка запуска двигателя
Система автоматического открывания багажника
Отделка хромом наружных дверных ручек
Подогрев задних сидений
Камера заднего вида с динамической разметкой траектории</t>
  </si>
  <si>
    <t>Пакет Style (доступен только в сочетании с пакетом Prestige для МТ или АТ)</t>
  </si>
  <si>
    <t>Легкосплавные диски 16" с шинами 195/55 R16 и полноразмерное запасное колесо для временного пользования
Светодиодные задние фонари
Повторители сигналов поворота в корпусах наружных зеркал</t>
  </si>
  <si>
    <t>Сочетание пакетов Prestige + Safety (доступно для МТ и АТ)</t>
  </si>
  <si>
    <t xml:space="preserve">
* В функции сигнализации входит: сигнализация при попытке проникновения в салон автомобиля посредством открытия дверей автомобиля путем звуковой и световой сигнализации
</t>
  </si>
  <si>
    <t>Добавлен прайс-лист New Solaris 2017 PY</t>
  </si>
  <si>
    <t>Comfort +
Advanced</t>
  </si>
  <si>
    <t>Comfort +
Winter</t>
  </si>
  <si>
    <t>Comfort +
Advanced +
Winter</t>
  </si>
  <si>
    <t>Comfort +
Winter +
Safety</t>
  </si>
  <si>
    <t>Elegance+
Safety</t>
  </si>
  <si>
    <t>Elegance+
Prestige</t>
  </si>
  <si>
    <t>Elegance+
Prestige +
Style</t>
  </si>
  <si>
    <t>Elegance+
Safety +
Prestige</t>
  </si>
  <si>
    <t>1,4 100 л.с.</t>
  </si>
  <si>
    <t>H5S4K4617DD102</t>
  </si>
  <si>
    <t>H5S4K4617DD141</t>
  </si>
  <si>
    <t>H5S4K4617DD142</t>
  </si>
  <si>
    <t>H5S4K4617DD143</t>
  </si>
  <si>
    <t>H5S4K461FDD141</t>
  </si>
  <si>
    <t>H5S4K461FDD142</t>
  </si>
  <si>
    <t>H5S4K461FDD143</t>
  </si>
  <si>
    <t>H5S4D2617DD141</t>
  </si>
  <si>
    <t>H5S4D2617DD142</t>
  </si>
  <si>
    <t>H5S4D2617DD143</t>
  </si>
  <si>
    <t>H5S4D2617DD144</t>
  </si>
  <si>
    <t>H5S4D2617DD145</t>
  </si>
  <si>
    <t>H5S4D2617DD146</t>
  </si>
  <si>
    <t>H5S4D2617GG103</t>
  </si>
  <si>
    <t>H5S4D2617GG104</t>
  </si>
  <si>
    <t>H5S4D2617GG106</t>
  </si>
  <si>
    <t>H5S4D2617GG107</t>
  </si>
  <si>
    <t>H5S4D261FDD141</t>
  </si>
  <si>
    <t>H5S4D261FDD142</t>
  </si>
  <si>
    <t>H5S4D261FDD143</t>
  </si>
  <si>
    <t>H5S4D261FDD144</t>
  </si>
  <si>
    <t>H5S4D261FDD145</t>
  </si>
  <si>
    <t>H5S4D261FDD146</t>
  </si>
  <si>
    <t>H5S4D261FGG103</t>
  </si>
  <si>
    <t>H5S4D261FGG104</t>
  </si>
  <si>
    <t>H5S4D261FGG105</t>
  </si>
  <si>
    <t>H5S4D261FGG106</t>
  </si>
  <si>
    <t>H5S4D261FGG107</t>
  </si>
  <si>
    <t>Электроусилитель руля</t>
  </si>
  <si>
    <t>Две розетки 12В на центральной консоли</t>
  </si>
  <si>
    <t>Система помощи при старте в горку (HAC)</t>
  </si>
  <si>
    <t>Складывающаяся по частям спинка заднего сиденья 60:40</t>
  </si>
  <si>
    <t>Антипробуксовочная система (TCS)</t>
  </si>
  <si>
    <t>Антиблокировочная система тормозов (ABS)</t>
  </si>
  <si>
    <t>Увеличенный до 160 мм дорожный просвет</t>
  </si>
  <si>
    <t>Электронная система распределения тормозных усилий (EBD)</t>
  </si>
  <si>
    <t>Крепления ISOFIX сзади</t>
  </si>
  <si>
    <t>Зеркальца в солнцезащитных козырьках</t>
  </si>
  <si>
    <t>Внутренняя обшивка крышки багажника</t>
  </si>
  <si>
    <t>Устройство вызова экстренных оперативных служб Эра-Глонасс</t>
  </si>
  <si>
    <t>G Santa Fe</t>
  </si>
  <si>
    <r>
      <rPr>
        <b/>
        <sz val="18"/>
        <rFont val="Arial"/>
        <family val="2"/>
        <charset val="204"/>
      </rPr>
      <t>Пакет Advanced</t>
    </r>
    <r>
      <rPr>
        <sz val="18"/>
        <rFont val="Arial"/>
        <family val="2"/>
        <charset val="204"/>
      </rPr>
      <t xml:space="preserve">
Климат-контроль
Датчики парковки сзади
Центральный подлокотник с боксом и регулировкой по длине</t>
    </r>
  </si>
  <si>
    <r>
      <rPr>
        <b/>
        <sz val="18"/>
        <rFont val="Arial"/>
        <family val="2"/>
        <charset val="204"/>
      </rPr>
      <t>Пакет Safety (доступен для МТ и АТ)</t>
    </r>
    <r>
      <rPr>
        <sz val="18"/>
        <rFont val="Arial"/>
        <family val="2"/>
        <charset val="204"/>
      </rPr>
      <t xml:space="preserve">
Боковые подушки безопасности водителя и переднего пассажира
Боковые шторки безопасности
Подогрев лобового стекла
Подогрев форсунок стеклоомывателя</t>
    </r>
  </si>
  <si>
    <r>
      <rPr>
        <b/>
        <sz val="18"/>
        <rFont val="Arial"/>
        <family val="2"/>
        <charset val="204"/>
      </rPr>
      <t>Пакет Safety</t>
    </r>
    <r>
      <rPr>
        <sz val="18"/>
        <rFont val="Arial"/>
        <family val="2"/>
        <charset val="204"/>
      </rPr>
      <t xml:space="preserve">
Боковые подушки безопасности водителя и переднего пассажира
Боковые шторки безопасности
Подогрев лобового стекла
Подогрев форсунок стеклоомывателя</t>
    </r>
  </si>
  <si>
    <r>
      <rPr>
        <b/>
        <sz val="18"/>
        <rFont val="Arial"/>
        <family val="2"/>
        <charset val="204"/>
      </rPr>
      <t>Пакет Winter (только для 1.6)</t>
    </r>
    <r>
      <rPr>
        <sz val="18"/>
        <rFont val="Arial"/>
        <family val="2"/>
        <charset val="204"/>
      </rPr>
      <t xml:space="preserve">
Фары проекционного типа со статичной подсветкой поворотов 
Светодиодные ходовые огни 
Передние противотуманные фары
Подогрев лобового стекла
Подогрев форсунок стеклоомывателя
Подогрев задних сидений</t>
    </r>
  </si>
  <si>
    <r>
      <rPr>
        <b/>
        <sz val="18"/>
        <rFont val="Arial"/>
        <family val="2"/>
        <charset val="204"/>
      </rPr>
      <t>Пакет Prestige (отдельно доступен только для АТ)</t>
    </r>
    <r>
      <rPr>
        <sz val="18"/>
        <rFont val="Arial"/>
        <family val="2"/>
        <charset val="204"/>
      </rPr>
      <t xml:space="preserve">
Система доступа в салон без ключа и кнопка запуска двигателя
Система автоматического открывания багажника
Отделка хромом наружных дверных ручек
Подогрев задних сидений
Камера заднего вида с динамической разметкой траектории</t>
    </r>
  </si>
  <si>
    <r>
      <rPr>
        <b/>
        <sz val="18"/>
        <rFont val="Arial"/>
        <family val="2"/>
        <charset val="204"/>
      </rPr>
      <t xml:space="preserve">Пакет Prestige </t>
    </r>
    <r>
      <rPr>
        <sz val="18"/>
        <rFont val="Arial"/>
        <family val="2"/>
        <charset val="204"/>
      </rPr>
      <t xml:space="preserve">
Система доступа в салон без ключа и кнопка запуска двигателя
Система автоматического открывания багажника
Отделка хромом наружных дверных ручек
Подогрев задних сидений
Камера заднего вида с динамической разметкой траектории</t>
    </r>
  </si>
  <si>
    <r>
      <rPr>
        <b/>
        <sz val="18"/>
        <rFont val="Arial"/>
        <family val="2"/>
        <charset val="204"/>
      </rPr>
      <t>Пакет Safety (только для 1.6 и только в сочетании с пакетом Winter)</t>
    </r>
    <r>
      <rPr>
        <sz val="18"/>
        <rFont val="Arial"/>
        <family val="2"/>
        <charset val="204"/>
      </rPr>
      <t xml:space="preserve">
Боковые подушки безопасности водителя и переднего пассажира
Боковые шторки безопасности
Легкосплавные диски 15" с шинами 185/65 R15 и полноразмерное запасное колесо на стальном диске
Задние дисковые тормоза</t>
    </r>
  </si>
  <si>
    <r>
      <rPr>
        <b/>
        <sz val="18"/>
        <rFont val="Arial"/>
        <family val="2"/>
        <charset val="204"/>
      </rPr>
      <t>Пакет Style (доступен только в сочетании с пакетом Prestige для МТ и АТ)</t>
    </r>
    <r>
      <rPr>
        <sz val="18"/>
        <rFont val="Arial"/>
        <family val="2"/>
        <charset val="204"/>
      </rPr>
      <t xml:space="preserve">
Легкосплавные диски 16" с шинами 195/55 R16 и полноразмерное запасное колесо для временного пользования
Светодиодные задние фонари
Повторители сигнала поворота в корпусах наружных зеркал</t>
    </r>
  </si>
  <si>
    <r>
      <rPr>
        <b/>
        <sz val="18"/>
        <rFont val="Arial"/>
        <family val="2"/>
        <charset val="204"/>
      </rPr>
      <t>Пакет Advanced</t>
    </r>
    <r>
      <rPr>
        <sz val="8"/>
        <rFont val="Arial"/>
        <family val="2"/>
        <charset val="204"/>
      </rPr>
      <t xml:space="preserve">
 </t>
    </r>
    <r>
      <rPr>
        <sz val="18"/>
        <rFont val="Arial"/>
        <family val="2"/>
        <charset val="204"/>
      </rPr>
      <t xml:space="preserve">
Климат-контроль
Датчики парковки сзади
Центральный подлокотник с боксом и регулировкой по длине</t>
    </r>
  </si>
  <si>
    <t>* Доплата за цвет металлик/перламутр 20 000 рублей</t>
  </si>
  <si>
    <t>Продлено действие Промо на 2016 PY до 31 марта 2017 г</t>
  </si>
  <si>
    <t>Для автомобилей 17го производственного года вводится плата за цвет металлик/перламутр в размере 5 000 рублей</t>
  </si>
  <si>
    <t>Для автомобилей 17го производственного года увеличена стоимость цвета металлик/перламутр до 20 000 руб.</t>
  </si>
  <si>
    <t>1,6л 6MT 4WD</t>
  </si>
  <si>
    <t>121 л.с., бензиновый</t>
  </si>
  <si>
    <t>1,6л 6MT 4WD 121 л.с., бензиновый</t>
  </si>
  <si>
    <t>Пакет Light (только совместно с пакетом Winter)</t>
  </si>
  <si>
    <t>1,6л 121лс 
бензиновый</t>
  </si>
  <si>
    <t>Active + Winter + Light</t>
  </si>
  <si>
    <t>Пакет Light:</t>
  </si>
  <si>
    <t>Удален прайс-лист 16PY</t>
  </si>
  <si>
    <t>Comfort Plus + Advanced</t>
  </si>
  <si>
    <t>Comfort Plus + Advanced+ Style</t>
  </si>
  <si>
    <t>CTW5D2618DD087</t>
  </si>
  <si>
    <t>CTW5D2617DD098</t>
  </si>
  <si>
    <t>CTW5D2618DD088</t>
  </si>
  <si>
    <t>CTW5D2618DD099</t>
  </si>
  <si>
    <t>CTW5D261FDD099</t>
  </si>
  <si>
    <t>CTW5D2617DD100</t>
  </si>
  <si>
    <t>CTW5D261FDD100</t>
  </si>
  <si>
    <t>1,6л 6AT 4WD</t>
  </si>
  <si>
    <t>CTW5D261GDD100</t>
  </si>
  <si>
    <t>CTW52G61FDD102</t>
  </si>
  <si>
    <t>CTW52G61GDD102</t>
  </si>
  <si>
    <t>CTW5D2617DD101</t>
  </si>
  <si>
    <t>CTW5D261GDD101</t>
  </si>
  <si>
    <t>CTW52G61FDD103</t>
  </si>
  <si>
    <t>CTW52G61GDD103</t>
  </si>
  <si>
    <t>CTW5D261FDD101</t>
  </si>
  <si>
    <t>Добавлен прайс-лист Creta 17PY_1.6AWD - добалена комплектации с двигателем 1.6 MT/AT AWD, добавлена комплектация Comfort Plus, дополнительно к комплектации Comfort: Фары проекционного типа со статичными лампами подсветки поворота при повороте руля, Передние противотуманные фары, Светодиодные дневные ходовые огни</t>
  </si>
  <si>
    <t>Исправлено: удалена "Отделка дверей тканью" из Active Plus</t>
  </si>
  <si>
    <t>1,6л 6AT 4WD 121 л.с., бензиновый</t>
  </si>
  <si>
    <t>Mar'17</t>
  </si>
  <si>
    <t>Рекомендованные максимальные розничные цены на автомобили 2017 производственного года
Действительно с 22 марта 2017</t>
  </si>
  <si>
    <t>Все комплектации: +5 000 руб, кроме Start (OCN CTW5D2617DD003), Start + 40 000</t>
  </si>
  <si>
    <t>Продлено действие Промо на 2016 PY до 30 апреля 2017 г</t>
  </si>
  <si>
    <t>New Solaris</t>
  </si>
  <si>
    <t>Удалено действие Промо на 2016 PY</t>
  </si>
  <si>
    <t>i30 3d</t>
  </si>
  <si>
    <t>Solaris Super Series II</t>
  </si>
  <si>
    <t>Limited
Edition</t>
  </si>
  <si>
    <t>DFS42G61FGG833 
 DFS42G61FGG840</t>
  </si>
  <si>
    <t>Цвета салона коричневый для OCN: (только для DFS42G61FGG833 )</t>
  </si>
  <si>
    <t>Limited Editiion</t>
  </si>
  <si>
    <t>DFW52G61FGG834 DFW52G61FGG839</t>
  </si>
  <si>
    <t>Цвета салона коричневый для OCN: (только для DFW52G61FGG839)</t>
  </si>
  <si>
    <t>Добавлена комплектация Limited Edition</t>
  </si>
  <si>
    <t>Исправлена опечатка в комплектациях DFS42G61FGG833 и  DFS42G61FGG840: удалено оборудование - Фары головного света проекционного типа (галогеновые)</t>
  </si>
  <si>
    <t>Исправлена опечатка в комплектациях DFW52G61FGG834 и DFW52G61FGG839: удалено оборудование - Фары головного света проекционного типа (галогеновые)</t>
  </si>
  <si>
    <t>Рекомендованные максимальные розничные цены на автомобили 2017 года выпуска
Действительно с 15 апреля 2017 года</t>
  </si>
  <si>
    <t>Рекомендованные максимальные розничные цены на автомобили 2017 года выпуска
Действительно с 15 апреля  2017 года</t>
  </si>
  <si>
    <t>CTW5D2617DD107</t>
  </si>
  <si>
    <t>CTW5D261FDD107</t>
  </si>
  <si>
    <t>CTW5D261GDD107</t>
  </si>
  <si>
    <t>CTW52G61FDD108</t>
  </si>
  <si>
    <t>CTW52G61GDD108</t>
  </si>
  <si>
    <t>CTW52G61GGG011</t>
  </si>
  <si>
    <t>Пакет Advanced (с круиз-контролем)</t>
  </si>
  <si>
    <t>Comfort Plus + Advanced (с круиз-контролем)</t>
  </si>
  <si>
    <t>Comfort Plus + Advanced (с круиз-контролем)+ Style</t>
  </si>
  <si>
    <t xml:space="preserve">Comfort </t>
  </si>
  <si>
    <t>Добавлен прайс-лист Creta 17PY_Cruise - в пакет Advanced добавлена опция круиз-контроль, стоимость данного пакета увеличена на 5000 руб.</t>
  </si>
  <si>
    <t>Пакет Advanced (с круиз-контролем):</t>
  </si>
  <si>
    <t>Продлено действие Промо на 2016 PY до 31 мая 2017 г</t>
  </si>
  <si>
    <t>May'17</t>
  </si>
  <si>
    <t>Рекомендованные максимальные розничные цены на автомобили 2016 года выпуска
Действительно с 1 мая 2017 года</t>
  </si>
  <si>
    <t>F2S42G617GGBC0</t>
  </si>
  <si>
    <t>F2S42G61FGGBC4</t>
  </si>
  <si>
    <t>Экстерьер:</t>
  </si>
  <si>
    <t>● Передние и задние брызговики</t>
  </si>
  <si>
    <t>● Антена на крыше ("плавник")</t>
  </si>
  <si>
    <t>Система антизапотевания</t>
  </si>
  <si>
    <t xml:space="preserve">Выбор режима движения (Drive mode select) </t>
  </si>
  <si>
    <t>F2S42G61FGGBC5</t>
  </si>
  <si>
    <t>В пакет "Style" добавлена опция "Комбинация натуральной и искусственной кожи в отделке сидений" новый код OCN F2S42G61FGGBC5:</t>
  </si>
  <si>
    <t>FAMILY</t>
  </si>
  <si>
    <t xml:space="preserve">Добавлен прайс-лист на 2017 производственный год с новой комлпектацией Family и измененным пакетом "Style" </t>
  </si>
  <si>
    <t xml:space="preserve">Комплектация Family повторяет комплектацию Comfort за исключением:
 </t>
  </si>
  <si>
    <t xml:space="preserve"> - удалена опция "Комбинация натуральной и искусственной кожи в отделке сидений",</t>
  </si>
  <si>
    <t>-  добавлено оборудование: Выбор режима движения( Drive Mode) ; новые коды OCN : F2S42G617GGBC0(MT) / F2S42G61FGGBC4 (AT)</t>
  </si>
  <si>
    <t>Рекомендованные максимальные розничные цены на автомобили 2017 производственного года
Действительно с 01 мая 2017</t>
  </si>
  <si>
    <t>Изменена формулировка пункта про систему антизапотевания: вместо "Система антизапотевания с ионизатором  воздуха" теперь "Система антизапотевания"</t>
  </si>
  <si>
    <t>H5S4K4617DD013</t>
  </si>
  <si>
    <t>H5S4K4617DD150</t>
  </si>
  <si>
    <t>H5S4K4617DD151</t>
  </si>
  <si>
    <t>H5S4K4617DD152</t>
  </si>
  <si>
    <t>H5S4K461FDD150</t>
  </si>
  <si>
    <t>H5S4K461FDD151</t>
  </si>
  <si>
    <t>H5S4K461FDD152</t>
  </si>
  <si>
    <t>H5S4D2617DD150</t>
  </si>
  <si>
    <t>H5S4D2617DD151</t>
  </si>
  <si>
    <t>H5S4D2617DD152</t>
  </si>
  <si>
    <t>H5S4D2617DD153</t>
  </si>
  <si>
    <t>H5S4D2617DD154</t>
  </si>
  <si>
    <t>H5S4D2617DD155</t>
  </si>
  <si>
    <t>H5S4D2617GG119</t>
  </si>
  <si>
    <t>H5S4D2617GG120</t>
  </si>
  <si>
    <t>H5S4D2617GG122</t>
  </si>
  <si>
    <t>H5S4D2617GG123</t>
  </si>
  <si>
    <t>H5S4D261FDD150</t>
  </si>
  <si>
    <t>H5S4D261FDD151</t>
  </si>
  <si>
    <t>H5S4D261FDD152</t>
  </si>
  <si>
    <t>H5S4D261FDD153</t>
  </si>
  <si>
    <t>H5S4D261FDD154</t>
  </si>
  <si>
    <t>H5S4D261FDD155</t>
  </si>
  <si>
    <t>H5S4D261FGG119</t>
  </si>
  <si>
    <t>H5S4D261FGG120</t>
  </si>
  <si>
    <t>H5S4D261FGG121</t>
  </si>
  <si>
    <t>H5S4D261FGG122</t>
  </si>
  <si>
    <t>H5S4D261FGG123</t>
  </si>
  <si>
    <t>New Solaris dealer</t>
  </si>
  <si>
    <t>Добавлены новые OCN для всех комплектаций без изменения оборудования</t>
  </si>
  <si>
    <t>Комплектация Active +25 900 руб</t>
  </si>
  <si>
    <t>Продлено действие Промо на 2016 PY до 30 июня 2017 г</t>
  </si>
  <si>
    <t>● Двухзонный климат-контроль ( + дефлекторы обдува пассажиров 2-го ряда)</t>
  </si>
  <si>
    <t>Удален прайс-лист Super Seires III</t>
  </si>
  <si>
    <t>Удален прайс-лист Solaris 5dr 16PY HTZ и Solaris 5dr 16PY HTZ Dealer</t>
  </si>
  <si>
    <t>Изменена формулировка пункта "Навигационная система** с интеграцией со смартфонами и информацией о "пробках" на "Навигационная система** с интеграцией со смартфонами (Apple CarPlay™ **/Android Auto™ ***) и информацией о "пробках"</t>
  </si>
  <si>
    <t>на листе Santa Fe 17PY+LE изменена формулировка пункта  "Двухзонный климат-контроль с системой ионизации воздуха ( + дефлекторы обдува пассажиров 2-го ряда)"  на "Двухзонный климат-контроль ( + дефлекторы обдува пассажиров 2-го ряда)"</t>
  </si>
  <si>
    <t>на листе Grd Santa Fe 17PY изменена формулировка пункта  "Двухзонный климат-контроль с системой ионизации воздуха ( + дефлекторы обдува пассажиров 2-го ряда)"  на "Двухзонный климат-контроль ( + дефлекторы обдува пассажиров 2-го ряда)"</t>
  </si>
  <si>
    <t>F2S42G61FGGBAI</t>
  </si>
  <si>
    <t>F2S42G61FGGBC6</t>
  </si>
  <si>
    <t>Рекомендованные максимальные розничные цены на автомобили 2017 производственного года
Действительно с 1 июня 2017 года</t>
  </si>
  <si>
    <t>Рекомендованные максимальные розничные цены на автомобили 2017 производственного года
Действительно с 01 июня 2017 года</t>
  </si>
  <si>
    <t>Добавлена комлпектация 2.0 Active AT</t>
  </si>
  <si>
    <t>Elantra 17PY</t>
  </si>
  <si>
    <t>***Покрытие карты:
Адыгея Республика; Алтай Республика; Алтайский край; Амурская область; Архангельская область; Астраханская область; Башкортостан Республика; Белгородская область; Брянская область; Бурятия Республика; Владимирская область; Волгоградская область; Вологодская область; Воронежская область; Дагестан Республика; Еврейская автономная область; Забайкальский край; Ивановская область; Иркутская область; Калининградская область; Калмыкия Республика; Калужская область; Камчатский край; Карелия Республика; Кемеровская область; Кировская область; Коми Республика; Костромская область; Краснодарский край; Красноярский край; Крым Республика; Курганская область; Курская область; Ленинградская область; Липецкая область; Марий-Эл Республика; Мордовия Республика; Москва; Московская область; Мурманская область; Нижегородская область; Новгородская область; Новосибирская область; Омская область; Оренбургская область; Орловская область; Пензенская область; Пермский край; Приморский край; Псковская область; Ростовская область; Рязанская область; Самарская область; Санкт-Петербург; Саратовская область; Саха (Якутия) Республика; Сахалинская область; Свердловская область; Севастополь; Смоленская область; Ставропольский край; Тамбовская область; Татарстан Республика; Тверская область; Томская область; Тульская область; Тыва Республика; Тюменская область; Удмуртия Республика; Ульяновская область; Хабаровский край; Хакасия Республика; Ханты-Мансийский автономный округ; Челябинская область.
Обращаем Ваше внимание, что картографическое покрытие Вашей навигационной системы ограничено и может отличаться от фактической дорожной схемы.</t>
  </si>
  <si>
    <t>** Apple CarPlay™ (Эппл карплей) – торговая марка, принадлежащая компании Apple Inc. / Android Auto™ (Андроид Авто) - торговая марка, принадлежащая компании Google Inc.</t>
  </si>
  <si>
    <t>Навигационная система с интеграцией со смартфонами                   (Apple CarPlay™/Android Auto™) и информацией о "пробках"</t>
  </si>
  <si>
    <t>H5S4D261FGG102</t>
  </si>
  <si>
    <t>H5S4D261FGG124</t>
  </si>
  <si>
    <t>Elegance+
Safety +
Prestige+
Style</t>
  </si>
  <si>
    <t>Навигационная система*** с интеграцией со смартфонами (Apple CarPlay™/Android Auto™**) и информацией о "пробках"</t>
  </si>
  <si>
    <t>Сочетание пакетов Prestige + Safety + Style  (доступно только для АТ)</t>
  </si>
  <si>
    <r>
      <rPr>
        <b/>
        <sz val="18"/>
        <rFont val="Arial"/>
        <family val="2"/>
        <charset val="204"/>
      </rPr>
      <t xml:space="preserve">Пакет Style </t>
    </r>
    <r>
      <rPr>
        <sz val="18"/>
        <rFont val="Arial"/>
        <family val="2"/>
        <charset val="204"/>
      </rPr>
      <t xml:space="preserve">
Легкосплавные диски 16" с шинами 195/55 R16 и полноразмерное запасное колесо для временного пользования
Светодиодные задние фонари
Повторители сигнала поворота в корпусах наружных зеркал</t>
    </r>
  </si>
  <si>
    <t>Исправлено: добавлено "Датчик низкого уровня омывающей жидкости" в Active Plus</t>
  </si>
  <si>
    <t>Аудиосистема (RDS радио, 6 динамиков)</t>
  </si>
  <si>
    <t>Аудиосистема с 4,3" сенсорным дисплеем (RDS радио, 6 динамиков)</t>
  </si>
  <si>
    <t>Навигационная система****+ Аудиосистема (6 динамиков + встроенный усилитель)</t>
  </si>
  <si>
    <t>Навигационная система****+ Аудиосистема Infinity (6 динамиков+сабвуфер +внешний усилитель)</t>
  </si>
  <si>
    <r>
      <t>Навигационная система****+Аудиосистема (6 динамиков+внешний усилитель+</t>
    </r>
    <r>
      <rPr>
        <b/>
        <sz val="12"/>
        <rFont val="Univers"/>
        <charset val="204"/>
      </rPr>
      <t>сабвуфер)</t>
    </r>
  </si>
  <si>
    <t>Аудиосистема с 4,3" сенсорным дисплеем (RDS радио, 6 динамиков, Bluetooth)</t>
  </si>
  <si>
    <r>
      <t>Навигационная система****+Аудиосистема (6 динамиков+внешний усилитель+</t>
    </r>
    <r>
      <rPr>
        <b/>
        <sz val="12"/>
        <rFont val="Univers"/>
        <charset val="204"/>
      </rPr>
      <t>сабвуфер</t>
    </r>
    <r>
      <rPr>
        <b/>
        <sz val="12"/>
        <rFont val="Univers"/>
        <family val="2"/>
        <charset val="204"/>
      </rPr>
      <t>)</t>
    </r>
  </si>
  <si>
    <t xml:space="preserve">Изменена формулировка пункта про Аудиосистему: из описания удалена формулировка "СD/MP3, FM/AM" </t>
  </si>
  <si>
    <r>
      <rPr>
        <sz val="21"/>
        <rFont val="Wingdings 2"/>
        <family val="1"/>
        <charset val="2"/>
      </rPr>
      <t xml:space="preserve">д </t>
    </r>
    <r>
      <rPr>
        <sz val="21"/>
        <rFont val="Arial"/>
        <family val="2"/>
        <charset val="204"/>
      </rPr>
      <t>Датчик низкого уровня омывающей жидкости</t>
    </r>
  </si>
  <si>
    <r>
      <rPr>
        <sz val="21"/>
        <rFont val="Wingdings 2"/>
        <family val="1"/>
        <charset val="2"/>
      </rPr>
      <t xml:space="preserve">д </t>
    </r>
    <r>
      <rPr>
        <sz val="21"/>
        <rFont val="Arial"/>
        <family val="2"/>
        <charset val="204"/>
      </rPr>
      <t>Лампы салонного освещения</t>
    </r>
  </si>
  <si>
    <t>Лампы салонного освещения</t>
  </si>
  <si>
    <t xml:space="preserve">Исправлено: добавлено в стандартную комплектацию "Датчик низкого уровня омывающей жидкости" и "Лампы салонного освещения" </t>
  </si>
  <si>
    <t>Удален прайс-лист Solaris 4dr 16PY HTZ и Solaris 4dr 16PY HTZ Dealer</t>
  </si>
  <si>
    <t>Удален прайс-лист Solaris Super Series IV</t>
  </si>
  <si>
    <t>Удален прайс-лист i30 WGN 16PY</t>
  </si>
  <si>
    <t>Обновлены изображения, лого и заголовки</t>
  </si>
  <si>
    <t>Промо для всех комплектаций 2017-ого года производства: -100 000 руб</t>
  </si>
  <si>
    <t>Удален прайс-лист 2016 PY</t>
  </si>
  <si>
    <t>Удален прайс-лист 16PY_Эра</t>
  </si>
  <si>
    <t>Удален прайс-лист i30 5dr 16PY</t>
  </si>
  <si>
    <t>Лист Santa Fe 17PY+LE переименован в Santa Fe 17PY</t>
  </si>
  <si>
    <t>Лист Tucson 17PY_Эра переименован в Tucson 17PY</t>
  </si>
  <si>
    <t>Рекомендованные максимальные розничные цены на автомобили 2017 производственного года
Действительно с 1 июля 2017 года</t>
  </si>
  <si>
    <t>*** Покрытие карты: Города: Архангельск,  Астрахань,  Барнаул,  Белгород,  Березники,  Бийск,  Биробиджан,  Благовещенск,  Брянск,  Владивосток,  Владимир,  Волгоград,  Вологда,  Воронеж,  Горно-Алтайск,  Димитровград, Екатеринбург,  Иваново,  Ижевск,  Иркутск,  Йошкар-Ола,  Казань,  Калининград,  Калуга,  Каменск-Уральский,  Кемерово,  Киров,  Копейск,  Кострома,  Краснодар,  Красноярск,  Курган,  Курск,  Кызыл,  Ленинградская, Липецк,  Лысьва,  Магнитогорск,  Миасс,  Мурманск, Москва, Набережные Челны,  Нижневартовск, Нижний Новгород, Новосибирск,  Нижний Тагил,  Новгород,  Новокузнецк, Ноябрьск,  Омск,  Орел,  Оренбург,  Орск,  Пенза,  Первоуральск,  Пермь,  Петрозаводск,  Псков,  Рязань, Ростов-на-Дону, Самара, Санкт-Петербург, Саранск,  Саратов (+Энгельс),  Серов,  Смоленск,  Сочи,  Ставрополь,  Сургут,  Сыктывкар,  Тамбов,  Тверь,  Тольятти, Томск,  Тула,  Тюмень,  Улан-Удэ,  Ульяновск,  Уфа,  Хабаровск,  Ханты-Мансийск,  Чебоксары,  Челябинск,  Череповец,  Чита, Элиста,  Ярославль.  Области: Архангельская ,  Астраханская,  Башкортостан,  Владимирская,  Волгоградская,  Ивановская,  Калининградская,  Калужская,  Карелия,  Кировская,  Краснодарский край,  Курская, Московская, Нижегородская,  Новгородская,  Новосибирская,  Пензенская,  Псковская, Республика Адыгея, Республика Калмыкия, Ростовская,  Самарская,  Саратовская,  Свердловская,  Смоленская,  Ставропольский край, Татарстан,  Тверская,  Тульская,  Ульяновская,  Челябинская,  Ярославская.  Страны (степень детализации покрытия может отличаться): Австрия, Албания, Беларусь, Бельгия, Болгария, Босния и Герцеговина, Великобритания, Венгрия, Германия, Греция, Дания, Ирландия, Исландия, Испания, Италия, Латвия, Литва, Люксембург, Македония, Молдова, Нидерланды, Норвегия, Польша, Португалия, Россия, Румыния, Сербия,  Словакия, Словения, Турция, Украина, Финляндия, Франция, Хорватия, Черногория , Чешская Республика, Швейцария, Швеция, Эстония
Обращаем Ваше внимание, что картографическое покрытие Вашей навигационной системы ограничено и может отличаться от фактической дорожной схемы.</t>
  </si>
  <si>
    <t>Навигация Navteq*** (сенсорный дисплей 8", MP3, FM/AM+ премиум звук Infinity: 10 дин., внешний усилитель, сабвуфер, Bluetooth)</t>
  </si>
  <si>
    <t>Система "Smart key" — доступ без ключа+кнопка START/STOP + сигнализация**</t>
  </si>
  <si>
    <t>* Специальные цены действуют до 31 июля 2017 года. Более подробную информацию о специальном предложении вы можете получить, обратившись в официальные дилерские центры Hyundai.</t>
  </si>
  <si>
    <t>Навигация HERE*** (сенсорный дисплей 8", MP3, FM/AM+ премиум звук Infinity: 10 дин., включая сабвуфер, внешний усилитель, Bluetooth)</t>
  </si>
  <si>
    <t>Рекомендованные максимальные розничные цены на Новый Solaris 2017 производственного года
Действительно с 5 июля 2017 года</t>
  </si>
  <si>
    <t>Рекомендованные максимальные розничные цены на Новый Solaris 2017 производственного года. Действительно с 5 июля 2017 года.</t>
  </si>
  <si>
    <t>Все комплектации: +10 000 руб, кроме 1.4 Active MT(OCN H5S4K4617DD102 и H5S4K4617DD013)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</si>
</sst>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164" formatCode="_(* #,##0.00_);_(* \(#,##0.00\);_(* &quot;-&quot;??_);_(@_)"/>
    <numFmt numFmtId="165" formatCode="_(* #,##0_);_(* \(#,##0\);_(* &quot;-&quot;_);_(@_)"/>
    <numFmt numFmtId="166" formatCode="_(&quot;$&quot;* #,##0.00_);_(&quot;$&quot;* \(#,##0.00\);_(&quot;$&quot;* &quot;-&quot;??_);_(@_)"/>
    <numFmt numFmtId="167" formatCode="_ * #,##0_ ;_ * \-#,##0_ ;_ * &quot;-&quot;_ ;_ @_ "/>
    <numFmt numFmtId="168" formatCode="_ * #,##0.00_ ;_ * \-#,##0.00_ ;_ * &quot;-&quot;??_ ;_ @_ "/>
    <numFmt numFmtId="169" formatCode="#.##0"/>
    <numFmt numFmtId="170" formatCode="_ &quot;kr&quot;\ * #,##0.00_ ;_ &quot;kr&quot;\ * \-#,##0.00_ ;_ &quot;kr&quot;\ * &quot;-&quot;??_ ;_ @_ "/>
    <numFmt numFmtId="171" formatCode="_-&quot;\&quot;* #,##0_-;\-&quot;\&quot;* #,##0_-;_-&quot;\&quot;* &quot;-&quot;_-;_-@_-"/>
    <numFmt numFmtId="172" formatCode="_ &quot;\&quot;* #,##0_ ;_ &quot;\&quot;* \-#,##0_ ;_ &quot;\&quot;* &quot;-&quot;_ ;_ @_ "/>
    <numFmt numFmtId="173" formatCode="_ &quot;\&quot;* #,##0.00_ ;_ &quot;\&quot;* \-#,##0.00_ ;_ &quot;\&quot;* &quot;-&quot;??_ ;_ @_ "/>
    <numFmt numFmtId="174" formatCode="_ * #,##0.000_ ;_ * \-#,##0.000_ ;_ * &quot;-&quot;??_ ;_ @_ "/>
    <numFmt numFmtId="175" formatCode="_-&quot;\&quot;* #,##0.00_-;\-&quot;\&quot;* #,##0.00_-;_-&quot;\&quot;* &quot;-&quot;??_-;_-@_-"/>
    <numFmt numFmtId="176" formatCode="_-* #,##0_-;\-* #,##0_-;_-* &quot;-&quot;_-;_-@_-"/>
    <numFmt numFmtId="177" formatCode="_-* #,##0.00_-;\-* #,##0.00_-;_-* &quot;-&quot;??_-;_-@_-"/>
    <numFmt numFmtId="178" formatCode="&quot;$&quot;#,##0\ ;\(&quot;$&quot;#,##0\)"/>
    <numFmt numFmtId="179" formatCode="d&quot;. &quot;m\o\n\ad\ yyyy"/>
    <numFmt numFmtId="180" formatCode="_-* #,##0\ _D_M_-;\-* #,##0\ _D_M_-;_-* &quot;-&quot;\ _D_M_-;_-@_-"/>
    <numFmt numFmtId="181" formatCode="_-* #,##0.00\ _D_M_-;\-* #,##0.00\ _D_M_-;_-* &quot;-&quot;??\ _D_M_-;_-@_-"/>
    <numFmt numFmtId="182" formatCode="#,#00"/>
    <numFmt numFmtId="183" formatCode="#,##0.000"/>
    <numFmt numFmtId="184" formatCode="#.##000"/>
    <numFmt numFmtId="185" formatCode="#,"/>
    <numFmt numFmtId="186" formatCode="&quot;-&quot;@"/>
    <numFmt numFmtId="187" formatCode="\$#,##0.00;\(\$#,##0.00\)"/>
    <numFmt numFmtId="188" formatCode="#,##0.00\ &quot;F&quot;;\-#,##0.00\ &quot;F&quot;"/>
    <numFmt numFmtId="189" formatCode="\$#,#00"/>
    <numFmt numFmtId="190" formatCode="_-* #,##0\ &quot;DM&quot;_-;\-* #,##0\ &quot;DM&quot;_-;_-* &quot;-&quot;\ &quot;DM&quot;_-;_-@_-"/>
    <numFmt numFmtId="191" formatCode="_-* #,##0.00\ &quot;DM&quot;_-;\-* #,##0.00\ &quot;DM&quot;_-;_-* &quot;-&quot;??\ &quot;DM&quot;_-;_-@_-"/>
    <numFmt numFmtId="192" formatCode="_-* #,##0_р_._-;\-* #,##0_р_._-;_-* &quot;-&quot;??_р_._-;_-@_-"/>
  </numFmts>
  <fonts count="273">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b/>
      <sz val="11"/>
      <color indexed="8"/>
      <name val="Calibri"/>
      <family val="2"/>
      <charset val="204"/>
    </font>
    <font>
      <b/>
      <sz val="11"/>
      <color indexed="9"/>
      <name val="Calibri"/>
      <family val="2"/>
      <charset val="204"/>
    </font>
    <font>
      <b/>
      <sz val="18"/>
      <color indexed="62"/>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sz val="14"/>
      <name val="Arial"/>
      <family val="2"/>
      <charset val="204"/>
    </font>
    <font>
      <sz val="10"/>
      <name val="Arial"/>
      <family val="2"/>
      <charset val="204"/>
    </font>
    <font>
      <b/>
      <sz val="12"/>
      <name val="Arial Cyr"/>
      <charset val="204"/>
    </font>
    <font>
      <b/>
      <sz val="12"/>
      <name val="Wingdings 2"/>
      <family val="1"/>
      <charset val="2"/>
    </font>
    <font>
      <b/>
      <i/>
      <sz val="28"/>
      <color indexed="9"/>
      <name val="Arial"/>
      <family val="2"/>
      <charset val="204"/>
    </font>
    <font>
      <b/>
      <i/>
      <sz val="18"/>
      <color indexed="9"/>
      <name val="Arial"/>
      <family val="2"/>
      <charset val="204"/>
    </font>
    <font>
      <b/>
      <sz val="18"/>
      <color indexed="9"/>
      <name val="Arial"/>
      <family val="2"/>
      <charset val="204"/>
    </font>
    <font>
      <b/>
      <sz val="16"/>
      <color indexed="9"/>
      <name val="Arial"/>
      <family val="2"/>
      <charset val="204"/>
    </font>
    <font>
      <b/>
      <i/>
      <sz val="14"/>
      <color indexed="56"/>
      <name val="Univers"/>
      <family val="2"/>
      <charset val="204"/>
    </font>
    <font>
      <b/>
      <sz val="12"/>
      <name val="Univers"/>
      <family val="2"/>
      <charset val="204"/>
    </font>
    <font>
      <b/>
      <sz val="12"/>
      <name val="Tahoma"/>
      <family val="2"/>
      <charset val="204"/>
    </font>
    <font>
      <b/>
      <sz val="10"/>
      <name val="Tahoma"/>
      <family val="2"/>
    </font>
    <font>
      <b/>
      <sz val="10"/>
      <name val="Wingdings 2"/>
      <family val="1"/>
      <charset val="2"/>
    </font>
    <font>
      <sz val="16"/>
      <name val="Arial Cyr"/>
      <charset val="204"/>
    </font>
    <font>
      <sz val="10"/>
      <color indexed="9"/>
      <name val="Arial Cyr"/>
      <charset val="204"/>
    </font>
    <font>
      <b/>
      <sz val="10"/>
      <name val="Arial Cyr"/>
      <family val="2"/>
      <charset val="204"/>
    </font>
    <font>
      <sz val="10"/>
      <name val="Univers"/>
      <family val="2"/>
      <charset val="204"/>
    </font>
    <font>
      <b/>
      <sz val="10"/>
      <name val="Tahoma"/>
      <family val="2"/>
      <charset val="204"/>
    </font>
    <font>
      <b/>
      <sz val="12"/>
      <name val="Tahoma"/>
      <family val="2"/>
    </font>
    <font>
      <b/>
      <i/>
      <sz val="18"/>
      <name val="Century Schoolbook"/>
      <family val="1"/>
      <charset val="204"/>
    </font>
    <font>
      <sz val="10"/>
      <name val="Arial"/>
      <family val="2"/>
    </font>
    <font>
      <sz val="12"/>
      <name val="?oUAAA?u"/>
      <family val="1"/>
      <charset val="129"/>
    </font>
    <font>
      <sz val="11"/>
      <name val="??"/>
      <family val="3"/>
      <charset val="129"/>
    </font>
    <font>
      <sz val="12"/>
      <name val="?UAAA?"/>
      <family val="1"/>
      <charset val="129"/>
    </font>
    <font>
      <sz val="11"/>
      <name val="?Ii?E???E?o"/>
      <family val="3"/>
      <charset val="129"/>
    </font>
    <font>
      <sz val="11"/>
      <name val="?RIi?RE?R?­?RE?o"/>
      <family val="3"/>
      <charset val="129"/>
    </font>
    <font>
      <sz val="11"/>
      <name val="¡Ii¡E¡þ¡E?o"/>
      <family val="3"/>
      <charset val="129"/>
    </font>
    <font>
      <sz val="12"/>
      <name val="ⓒoUAAA¨u"/>
      <family val="1"/>
      <charset val="129"/>
    </font>
    <font>
      <sz val="11"/>
      <name val="￠RIi￠RE￠Rⓒ­￠RE?o"/>
      <family val="3"/>
      <charset val="129"/>
    </font>
    <font>
      <sz val="11"/>
      <name val="µ¸¿ò"/>
      <family val="3"/>
      <charset val="129"/>
    </font>
    <font>
      <sz val="12"/>
      <name val="¹ÙÅÁÃ¼"/>
      <family val="1"/>
      <charset val="129"/>
    </font>
    <font>
      <sz val="12"/>
      <name val="¹UAAA¼"/>
      <family val="1"/>
      <charset val="129"/>
    </font>
    <font>
      <sz val="11"/>
      <name val="돋움"/>
      <family val="3"/>
      <charset val="129"/>
    </font>
    <font>
      <sz val="12"/>
      <name val="돋움체"/>
      <family val="3"/>
      <charset val="129"/>
    </font>
    <font>
      <sz val="8"/>
      <color indexed="20"/>
      <name val="Tahoma"/>
      <family val="2"/>
    </font>
    <font>
      <sz val="12"/>
      <name val="System"/>
      <family val="2"/>
      <charset val="129"/>
    </font>
    <font>
      <sz val="10"/>
      <name val="¹ÙÅÁÃ¼"/>
      <family val="1"/>
      <charset val="129"/>
    </font>
    <font>
      <sz val="10"/>
      <name val="¹UAAA¼"/>
      <family val="1"/>
      <charset val="129"/>
    </font>
    <font>
      <sz val="10"/>
      <name val="¹UAAA¼"/>
      <family val="1"/>
    </font>
    <font>
      <sz val="10"/>
      <name val="¹ÙÅÁÃ¼"/>
      <family val="1"/>
    </font>
    <font>
      <sz val="12"/>
      <name val="¹UAAA¼"/>
      <family val="1"/>
    </font>
    <font>
      <sz val="12"/>
      <name val="¹ÙÅÁÃ¼"/>
      <family val="1"/>
    </font>
    <font>
      <sz val="11"/>
      <name val="μ¸¿o"/>
      <family val="3"/>
      <charset val="129"/>
    </font>
    <font>
      <i/>
      <sz val="8"/>
      <color indexed="10"/>
      <name val="Tahoma"/>
      <family val="2"/>
    </font>
    <font>
      <sz val="12"/>
      <name val="Times New Roman"/>
      <family val="1"/>
    </font>
    <font>
      <sz val="1"/>
      <color indexed="8"/>
      <name val="Courier"/>
      <family val="3"/>
    </font>
    <font>
      <sz val="8"/>
      <color indexed="19"/>
      <name val="Tahoma"/>
      <family val="2"/>
    </font>
    <font>
      <sz val="18"/>
      <name val="Times New Roman"/>
      <family val="1"/>
      <charset val="204"/>
    </font>
    <font>
      <sz val="8"/>
      <name val="Times New Roman"/>
      <family val="1"/>
      <charset val="204"/>
    </font>
    <font>
      <sz val="18"/>
      <name val="Times New Roman"/>
      <family val="1"/>
    </font>
    <font>
      <sz val="8"/>
      <name val="Times New Roman"/>
      <family val="1"/>
    </font>
    <font>
      <i/>
      <sz val="8"/>
      <color indexed="11"/>
      <name val="Tahoma"/>
      <family val="2"/>
    </font>
    <font>
      <i/>
      <sz val="8"/>
      <color indexed="12"/>
      <name val="Tahoma"/>
      <family val="2"/>
    </font>
    <font>
      <b/>
      <sz val="18"/>
      <name val="Arial"/>
      <family val="2"/>
    </font>
    <font>
      <b/>
      <sz val="12"/>
      <name val="Arial"/>
      <family val="2"/>
    </font>
    <font>
      <sz val="8"/>
      <color indexed="8"/>
      <name val="Tahoma"/>
      <family val="2"/>
    </font>
    <font>
      <b/>
      <sz val="1"/>
      <color indexed="8"/>
      <name val="Courier"/>
      <family val="3"/>
    </font>
    <font>
      <sz val="8"/>
      <name val="Arial"/>
      <family val="2"/>
    </font>
    <font>
      <b/>
      <sz val="8"/>
      <name val="Arial"/>
      <family val="2"/>
    </font>
    <font>
      <i/>
      <sz val="8"/>
      <name val="Arial"/>
      <family val="2"/>
    </font>
    <font>
      <sz val="10"/>
      <name val="MS Sans Serif"/>
      <family val="2"/>
    </font>
    <font>
      <sz val="10"/>
      <color indexed="8"/>
      <name val="Arial"/>
      <family val="2"/>
    </font>
    <font>
      <sz val="12"/>
      <name val="Times New Roman"/>
      <family val="1"/>
      <charset val="204"/>
    </font>
    <font>
      <sz val="12"/>
      <name val="바탕체"/>
      <family val="1"/>
      <charset val="129"/>
    </font>
    <font>
      <i/>
      <sz val="8"/>
      <color indexed="23"/>
      <name val="Tahoma"/>
      <family val="2"/>
    </font>
    <font>
      <sz val="8"/>
      <name val="Tahoma"/>
      <family val="2"/>
    </font>
    <font>
      <sz val="8"/>
      <color indexed="18"/>
      <name val="Tahoma"/>
      <family val="2"/>
    </font>
    <font>
      <i/>
      <sz val="8"/>
      <color indexed="8"/>
      <name val="Tahoma"/>
      <family val="2"/>
    </font>
    <font>
      <sz val="1"/>
      <color indexed="8"/>
      <name val="Courier"/>
      <family val="3"/>
      <charset val="204"/>
    </font>
    <font>
      <u/>
      <sz val="9"/>
      <color indexed="36"/>
      <name val="바탕체"/>
      <family val="1"/>
      <charset val="129"/>
    </font>
    <font>
      <sz val="14"/>
      <name val="뼥?ⓒ"/>
      <family val="1"/>
      <charset val="129"/>
    </font>
    <font>
      <sz val="14"/>
      <name val="뼻뮝"/>
      <family val="3"/>
      <charset val="129"/>
    </font>
    <font>
      <sz val="14"/>
      <name val="뼻뮝"/>
      <family val="1"/>
      <charset val="129"/>
    </font>
    <font>
      <sz val="12"/>
      <name val="뼻뮝"/>
      <family val="1"/>
      <charset val="129"/>
    </font>
    <font>
      <sz val="10"/>
      <name val="돋움체"/>
      <family val="3"/>
      <charset val="129"/>
    </font>
    <font>
      <b/>
      <sz val="12"/>
      <name val="Arial"/>
      <family val="2"/>
      <charset val="204"/>
    </font>
    <font>
      <sz val="12"/>
      <name val="Arial"/>
      <family val="2"/>
      <charset val="204"/>
    </font>
    <font>
      <i/>
      <sz val="12"/>
      <color indexed="9"/>
      <name val="Univers"/>
      <family val="2"/>
      <charset val="204"/>
    </font>
    <font>
      <sz val="12"/>
      <name val="Univers"/>
      <family val="2"/>
      <charset val="204"/>
    </font>
    <font>
      <sz val="12"/>
      <name val="Wingdings 2"/>
      <family val="1"/>
      <charset val="2"/>
    </font>
    <font>
      <sz val="12"/>
      <name val="Arial Cyr"/>
      <charset val="204"/>
    </font>
    <font>
      <b/>
      <i/>
      <sz val="16"/>
      <color indexed="56"/>
      <name val="Univers"/>
      <family val="2"/>
      <charset val="204"/>
    </font>
    <font>
      <b/>
      <i/>
      <sz val="14"/>
      <color indexed="56"/>
      <name val="Arial"/>
      <family val="2"/>
      <charset val="204"/>
    </font>
    <font>
      <sz val="10"/>
      <name val="Modern H Light"/>
      <family val="3"/>
      <charset val="129"/>
    </font>
    <font>
      <b/>
      <sz val="10"/>
      <name val="Arial Cyr"/>
      <charset val="204"/>
    </font>
    <font>
      <sz val="10"/>
      <color indexed="10"/>
      <name val="Arial Cyr"/>
      <charset val="204"/>
    </font>
    <font>
      <b/>
      <sz val="11"/>
      <name val="Tahoma"/>
      <family val="2"/>
      <charset val="204"/>
    </font>
    <font>
      <b/>
      <sz val="13"/>
      <name val="Tahoma"/>
      <family val="2"/>
    </font>
    <font>
      <b/>
      <sz val="14"/>
      <name val="Tahoma"/>
      <family val="2"/>
      <charset val="204"/>
    </font>
    <font>
      <b/>
      <sz val="14"/>
      <name val="Univers"/>
      <family val="2"/>
      <charset val="204"/>
    </font>
    <font>
      <b/>
      <sz val="14"/>
      <name val="Univers"/>
      <family val="2"/>
    </font>
    <font>
      <b/>
      <sz val="13"/>
      <name val="Univers"/>
      <family val="2"/>
      <charset val="204"/>
    </font>
    <font>
      <b/>
      <sz val="12"/>
      <name val="Univers"/>
      <family val="2"/>
    </font>
    <font>
      <sz val="13"/>
      <name val="Wingdings 2"/>
      <family val="1"/>
      <charset val="2"/>
    </font>
    <font>
      <sz val="15"/>
      <name val="Arial Cyr"/>
      <charset val="204"/>
    </font>
    <font>
      <b/>
      <sz val="13"/>
      <name val="Arial"/>
      <family val="2"/>
      <charset val="204"/>
    </font>
    <font>
      <sz val="13"/>
      <name val="Arial"/>
      <family val="2"/>
      <charset val="204"/>
    </font>
    <font>
      <sz val="10"/>
      <name val="Univers"/>
      <family val="2"/>
    </font>
    <font>
      <sz val="10"/>
      <name val="Modern H Medium"/>
      <family val="2"/>
      <charset val="204"/>
    </font>
    <font>
      <sz val="13"/>
      <name val="Arial Cyr"/>
      <charset val="204"/>
    </font>
    <font>
      <b/>
      <sz val="13"/>
      <name val="Wingdings 2"/>
      <family val="1"/>
      <charset val="2"/>
    </font>
    <font>
      <sz val="11"/>
      <color theme="1"/>
      <name val="Calibri"/>
      <family val="2"/>
      <charset val="204"/>
      <scheme val="minor"/>
    </font>
    <font>
      <b/>
      <sz val="12"/>
      <color rgb="FFFF0000"/>
      <name val="Univers"/>
      <family val="2"/>
      <charset val="204"/>
    </font>
    <font>
      <b/>
      <sz val="16"/>
      <color theme="0"/>
      <name val="Univers"/>
      <family val="2"/>
      <charset val="204"/>
    </font>
    <font>
      <b/>
      <sz val="15"/>
      <color theme="0"/>
      <name val="Univers"/>
      <family val="2"/>
      <charset val="204"/>
    </font>
    <font>
      <b/>
      <sz val="15"/>
      <color theme="0"/>
      <name val="Universe"/>
      <charset val="204"/>
    </font>
    <font>
      <b/>
      <sz val="18"/>
      <color theme="0"/>
      <name val="Arial"/>
      <family val="2"/>
      <charset val="204"/>
    </font>
    <font>
      <b/>
      <sz val="14"/>
      <color theme="0"/>
      <name val="Arial"/>
      <family val="2"/>
      <charset val="204"/>
    </font>
    <font>
      <sz val="10"/>
      <color rgb="FF000000"/>
      <name val="Arial Cyr"/>
      <charset val="204"/>
    </font>
    <font>
      <b/>
      <sz val="16"/>
      <color theme="0"/>
      <name val="Arial"/>
      <family val="2"/>
      <charset val="204"/>
    </font>
    <font>
      <b/>
      <i/>
      <sz val="12"/>
      <color indexed="56"/>
      <name val="Univers"/>
      <family val="2"/>
    </font>
    <font>
      <sz val="11"/>
      <color theme="1"/>
      <name val="Arial"/>
      <family val="2"/>
      <charset val="204"/>
    </font>
    <font>
      <b/>
      <sz val="14"/>
      <color theme="0"/>
      <name val="Universe"/>
      <charset val="204"/>
    </font>
    <font>
      <b/>
      <sz val="15"/>
      <name val="Univers"/>
      <family val="2"/>
      <charset val="204"/>
    </font>
    <font>
      <b/>
      <sz val="12"/>
      <name val="Modern H Medium"/>
      <family val="2"/>
      <charset val="204"/>
    </font>
    <font>
      <b/>
      <sz val="8.4"/>
      <name val="Univers"/>
      <family val="2"/>
      <charset val="204"/>
    </font>
    <font>
      <b/>
      <sz val="14"/>
      <name val="Tahoma"/>
      <family val="2"/>
    </font>
    <font>
      <b/>
      <sz val="16"/>
      <name val="Univers"/>
      <family val="2"/>
      <charset val="204"/>
    </font>
    <font>
      <b/>
      <sz val="14"/>
      <name val="Modern H Medium"/>
      <family val="2"/>
      <charset val="204"/>
    </font>
    <font>
      <sz val="14"/>
      <name val="Universe"/>
      <charset val="204"/>
    </font>
    <font>
      <b/>
      <sz val="13"/>
      <name val="Arial Cyr"/>
      <family val="2"/>
      <charset val="204"/>
    </font>
    <font>
      <sz val="10"/>
      <color rgb="FFFFFF00"/>
      <name val="Arial Cyr"/>
      <charset val="204"/>
    </font>
    <font>
      <sz val="40"/>
      <color rgb="FFFF0000"/>
      <name val="Arial Cyr"/>
      <charset val="204"/>
    </font>
    <font>
      <sz val="10"/>
      <color theme="5" tint="0.79998168889431442"/>
      <name val="Arial Cyr"/>
      <charset val="204"/>
    </font>
    <font>
      <b/>
      <sz val="14"/>
      <color indexed="9"/>
      <name val="Arial"/>
      <family val="2"/>
      <charset val="204"/>
    </font>
    <font>
      <b/>
      <i/>
      <sz val="12"/>
      <color indexed="56"/>
      <name val="Tahoma"/>
      <family val="2"/>
      <charset val="204"/>
    </font>
    <font>
      <b/>
      <sz val="16"/>
      <color theme="1"/>
      <name val="Arial"/>
      <family val="2"/>
      <charset val="204"/>
    </font>
    <font>
      <b/>
      <sz val="12"/>
      <color indexed="56"/>
      <name val="Tahoma"/>
      <family val="2"/>
      <charset val="204"/>
    </font>
    <font>
      <b/>
      <sz val="11"/>
      <color theme="1"/>
      <name val="Univers"/>
      <charset val="204"/>
    </font>
    <font>
      <b/>
      <sz val="9"/>
      <color theme="4"/>
      <name val="Univers"/>
      <charset val="204"/>
    </font>
    <font>
      <b/>
      <sz val="22"/>
      <color indexed="56"/>
      <name val="Univers"/>
      <charset val="204"/>
    </font>
    <font>
      <b/>
      <sz val="13"/>
      <name val="Univers"/>
      <charset val="204"/>
    </font>
    <font>
      <b/>
      <sz val="16"/>
      <color theme="1"/>
      <name val="Univers"/>
      <family val="2"/>
      <charset val="204"/>
    </font>
    <font>
      <b/>
      <sz val="11"/>
      <name val="Univers"/>
      <family val="2"/>
      <charset val="204"/>
    </font>
    <font>
      <sz val="13"/>
      <name val="Univers"/>
      <family val="2"/>
      <charset val="204"/>
    </font>
    <font>
      <sz val="22"/>
      <name val="Calibri"/>
      <family val="2"/>
      <charset val="204"/>
    </font>
    <font>
      <b/>
      <sz val="12"/>
      <name val="Univers"/>
      <charset val="204"/>
    </font>
    <font>
      <b/>
      <sz val="15"/>
      <color indexed="9"/>
      <name val="Arial"/>
      <family val="2"/>
      <charset val="204"/>
    </font>
    <font>
      <b/>
      <sz val="18"/>
      <color theme="3"/>
      <name val="Univers"/>
      <charset val="204"/>
    </font>
    <font>
      <b/>
      <sz val="11"/>
      <name val="Tahoma"/>
      <family val="2"/>
    </font>
    <font>
      <sz val="9"/>
      <name val="Arial Cyr"/>
      <charset val="204"/>
    </font>
    <font>
      <b/>
      <sz val="9"/>
      <name val="Modern H Light"/>
      <family val="2"/>
      <charset val="204"/>
    </font>
    <font>
      <sz val="9"/>
      <name val="Modern H Light"/>
      <family val="2"/>
      <charset val="204"/>
    </font>
    <font>
      <sz val="10"/>
      <name val="Calibri"/>
      <family val="2"/>
      <charset val="204"/>
    </font>
    <font>
      <b/>
      <sz val="11"/>
      <name val="Univers"/>
      <charset val="204"/>
    </font>
    <font>
      <b/>
      <sz val="14"/>
      <color rgb="FFFF0000"/>
      <name val="Univers"/>
      <family val="2"/>
      <charset val="204"/>
    </font>
    <font>
      <b/>
      <sz val="16"/>
      <color rgb="FFFF0000"/>
      <name val="Univers"/>
      <charset val="204"/>
    </font>
    <font>
      <b/>
      <sz val="14"/>
      <color rgb="FFFF0000"/>
      <name val="Univers"/>
      <charset val="204"/>
    </font>
    <font>
      <b/>
      <sz val="16"/>
      <name val="Univers"/>
      <charset val="204"/>
    </font>
    <font>
      <b/>
      <sz val="14"/>
      <name val="Arial"/>
      <family val="2"/>
      <charset val="204"/>
    </font>
    <font>
      <b/>
      <sz val="14"/>
      <color theme="1"/>
      <name val="Arial"/>
      <family val="2"/>
      <charset val="204"/>
    </font>
    <font>
      <b/>
      <sz val="12"/>
      <color indexed="56"/>
      <name val="Univers"/>
      <charset val="204"/>
    </font>
    <font>
      <b/>
      <sz val="24"/>
      <color theme="0"/>
      <name val="Arial"/>
      <family val="2"/>
      <charset val="204"/>
    </font>
    <font>
      <b/>
      <sz val="26"/>
      <color theme="0"/>
      <name val="Arial"/>
      <family val="2"/>
      <charset val="204"/>
    </font>
    <font>
      <b/>
      <sz val="15"/>
      <name val="Univers"/>
      <charset val="204"/>
    </font>
    <font>
      <b/>
      <sz val="15"/>
      <name val="Arial Cyr"/>
      <family val="2"/>
      <charset val="204"/>
    </font>
    <font>
      <b/>
      <sz val="18"/>
      <name val="Tahoma"/>
      <family val="2"/>
      <charset val="204"/>
    </font>
    <font>
      <b/>
      <sz val="20"/>
      <name val="Univers"/>
      <family val="2"/>
      <charset val="204"/>
    </font>
    <font>
      <sz val="12"/>
      <color theme="1"/>
      <name val="Univers"/>
      <charset val="204"/>
    </font>
    <font>
      <b/>
      <sz val="22"/>
      <name val="Univers"/>
      <charset val="204"/>
    </font>
    <font>
      <b/>
      <sz val="26"/>
      <name val="Tahoma"/>
      <family val="2"/>
      <charset val="204"/>
    </font>
    <font>
      <b/>
      <sz val="20"/>
      <name val="Tahoma"/>
      <family val="2"/>
      <charset val="204"/>
    </font>
    <font>
      <b/>
      <sz val="26"/>
      <color theme="1"/>
      <name val="Univers"/>
      <charset val="204"/>
    </font>
    <font>
      <sz val="20"/>
      <name val="Arial Cyr"/>
      <charset val="204"/>
    </font>
    <font>
      <sz val="26"/>
      <name val="Arial Cyr"/>
      <charset val="204"/>
    </font>
    <font>
      <b/>
      <sz val="18"/>
      <color theme="1"/>
      <name val="Univers"/>
      <charset val="204"/>
    </font>
    <font>
      <sz val="18"/>
      <name val="Arial Cyr"/>
      <charset val="204"/>
    </font>
    <font>
      <b/>
      <sz val="26"/>
      <color theme="1"/>
      <name val="Arial"/>
      <family val="2"/>
      <charset val="204"/>
    </font>
    <font>
      <sz val="26"/>
      <name val="Univers"/>
      <charset val="204"/>
    </font>
    <font>
      <sz val="22"/>
      <name val="Arial Cyr"/>
      <charset val="204"/>
    </font>
    <font>
      <b/>
      <sz val="19"/>
      <name val="Univers"/>
      <family val="2"/>
      <charset val="204"/>
    </font>
    <font>
      <b/>
      <sz val="18"/>
      <name val="Univers"/>
      <family val="2"/>
      <charset val="204"/>
    </font>
    <font>
      <b/>
      <sz val="18"/>
      <name val="Wingdings 2"/>
      <family val="1"/>
      <charset val="2"/>
    </font>
    <font>
      <b/>
      <sz val="18"/>
      <name val="Arial Cyr"/>
      <family val="2"/>
      <charset val="204"/>
    </font>
    <font>
      <b/>
      <sz val="24"/>
      <name val="Univers"/>
      <charset val="204"/>
    </font>
    <font>
      <b/>
      <sz val="14"/>
      <name val="Univers"/>
      <charset val="204"/>
    </font>
    <font>
      <b/>
      <i/>
      <sz val="20"/>
      <color indexed="56"/>
      <name val="Univers"/>
      <charset val="204"/>
    </font>
    <font>
      <b/>
      <sz val="12"/>
      <name val="Modern H Light"/>
      <family val="2"/>
      <charset val="204"/>
    </font>
    <font>
      <b/>
      <sz val="18"/>
      <name val="Modern H Light"/>
      <family val="2"/>
      <charset val="204"/>
    </font>
    <font>
      <sz val="8.5"/>
      <name val="Arial"/>
      <family val="2"/>
      <charset val="204"/>
    </font>
    <font>
      <sz val="11"/>
      <color indexed="8"/>
      <name val="Arial"/>
      <family val="2"/>
      <charset val="204"/>
    </font>
    <font>
      <sz val="20"/>
      <name val="Arial"/>
      <family val="2"/>
      <charset val="204"/>
    </font>
    <font>
      <sz val="16"/>
      <color indexed="8"/>
      <name val="Arial"/>
      <family val="2"/>
      <charset val="204"/>
    </font>
    <font>
      <sz val="11"/>
      <color rgb="FFFF0000"/>
      <name val="Arial"/>
      <family val="2"/>
      <charset val="204"/>
    </font>
    <font>
      <b/>
      <sz val="20"/>
      <name val="Arial"/>
      <family val="2"/>
      <charset val="204"/>
    </font>
    <font>
      <sz val="18"/>
      <name val="Wingdings 2"/>
      <family val="1"/>
      <charset val="2"/>
    </font>
    <font>
      <sz val="11"/>
      <color theme="0" tint="-0.34998626667073579"/>
      <name val="Arial"/>
      <family val="2"/>
      <charset val="204"/>
    </font>
    <font>
      <sz val="16"/>
      <color theme="0" tint="-0.34998626667073579"/>
      <name val="Arial"/>
      <family val="2"/>
      <charset val="204"/>
    </font>
    <font>
      <sz val="10"/>
      <color indexed="8"/>
      <name val="Arial"/>
      <family val="2"/>
      <charset val="204"/>
    </font>
    <font>
      <sz val="14"/>
      <color theme="0" tint="-0.34998626667073579"/>
      <name val="Arial"/>
      <family val="2"/>
      <charset val="204"/>
    </font>
    <font>
      <sz val="18"/>
      <color theme="0" tint="-0.34998626667073579"/>
      <name val="Arial"/>
      <family val="2"/>
      <charset val="204"/>
    </font>
    <font>
      <b/>
      <sz val="20"/>
      <color theme="0"/>
      <name val="Arial"/>
      <family val="2"/>
      <charset val="204"/>
    </font>
    <font>
      <b/>
      <sz val="18"/>
      <name val="Arial"/>
      <family val="2"/>
      <charset val="204"/>
    </font>
    <font>
      <sz val="30"/>
      <color theme="0" tint="-0.34998626667073579"/>
      <name val="Arial"/>
      <family val="2"/>
      <charset val="204"/>
    </font>
    <font>
      <sz val="16"/>
      <color rgb="FFFF0000"/>
      <name val="Arial"/>
      <family val="2"/>
      <charset val="204"/>
    </font>
    <font>
      <sz val="18"/>
      <name val="Arial"/>
      <family val="2"/>
      <charset val="204"/>
    </font>
    <font>
      <b/>
      <sz val="15"/>
      <name val="Arial"/>
      <family val="2"/>
      <charset val="204"/>
    </font>
    <font>
      <b/>
      <sz val="16"/>
      <name val="Arial"/>
      <family val="2"/>
      <charset val="204"/>
    </font>
    <font>
      <sz val="16"/>
      <name val="Arial"/>
      <family val="2"/>
      <charset val="204"/>
    </font>
    <font>
      <sz val="18"/>
      <color indexed="8"/>
      <name val="Arial"/>
      <family val="2"/>
      <charset val="204"/>
    </font>
    <font>
      <sz val="20"/>
      <color indexed="8"/>
      <name val="Arial"/>
      <family val="2"/>
      <charset val="204"/>
    </font>
    <font>
      <b/>
      <i/>
      <sz val="16"/>
      <color indexed="56"/>
      <name val="Univers"/>
      <charset val="204"/>
    </font>
    <font>
      <sz val="11"/>
      <name val="Arial"/>
      <family val="2"/>
      <charset val="204"/>
    </font>
    <font>
      <sz val="50"/>
      <color rgb="FFFF0000"/>
      <name val="Arial"/>
      <family val="2"/>
      <charset val="204"/>
    </font>
    <font>
      <sz val="20"/>
      <color rgb="FFFF0000"/>
      <name val="Arial"/>
      <family val="2"/>
      <charset val="204"/>
    </font>
    <font>
      <sz val="25"/>
      <color indexed="8"/>
      <name val="Arial"/>
      <family val="2"/>
      <charset val="204"/>
    </font>
    <font>
      <b/>
      <sz val="24"/>
      <name val="Arial"/>
      <family val="2"/>
      <charset val="204"/>
    </font>
    <font>
      <b/>
      <sz val="16"/>
      <color rgb="FFFF0000"/>
      <name val="Arial"/>
      <family val="2"/>
      <charset val="204"/>
    </font>
    <font>
      <b/>
      <sz val="12"/>
      <color rgb="FFFF0000"/>
      <name val="Tahoma"/>
      <family val="2"/>
      <charset val="204"/>
    </font>
    <font>
      <b/>
      <sz val="21"/>
      <name val="Arial"/>
      <family val="2"/>
      <charset val="204"/>
    </font>
    <font>
      <sz val="14"/>
      <color indexed="8"/>
      <name val="Arial"/>
      <family val="2"/>
      <charset val="204"/>
    </font>
    <font>
      <b/>
      <sz val="22"/>
      <color theme="0"/>
      <name val="Arial"/>
      <family val="2"/>
      <charset val="204"/>
    </font>
    <font>
      <sz val="22"/>
      <color indexed="8"/>
      <name val="Arial"/>
      <family val="2"/>
      <charset val="204"/>
    </font>
    <font>
      <sz val="22"/>
      <color indexed="8"/>
      <name val="Calibri"/>
      <family val="2"/>
      <charset val="204"/>
    </font>
    <font>
      <sz val="36"/>
      <color indexed="8"/>
      <name val="Wingdings 2"/>
      <family val="1"/>
      <charset val="2"/>
    </font>
    <font>
      <sz val="21"/>
      <name val="Wingdings 2"/>
      <family val="1"/>
      <charset val="2"/>
    </font>
    <font>
      <sz val="21"/>
      <name val="Arial"/>
      <family val="2"/>
      <charset val="204"/>
    </font>
    <font>
      <sz val="21"/>
      <color indexed="8"/>
      <name val="Arial"/>
      <family val="2"/>
      <charset val="204"/>
    </font>
    <font>
      <sz val="30"/>
      <color indexed="8"/>
      <name val="Arial"/>
      <family val="2"/>
      <charset val="204"/>
    </font>
    <font>
      <sz val="21"/>
      <color rgb="FFFF0000"/>
      <name val="Arial"/>
      <family val="2"/>
      <charset val="204"/>
    </font>
    <font>
      <b/>
      <sz val="21"/>
      <color theme="0"/>
      <name val="Arial"/>
      <family val="2"/>
      <charset val="204"/>
    </font>
    <font>
      <b/>
      <sz val="12"/>
      <color theme="0" tint="-0.34998626667073579"/>
      <name val="Wingdings 2"/>
      <family val="1"/>
      <charset val="2"/>
    </font>
    <font>
      <sz val="10"/>
      <color theme="0" tint="-0.34998626667073579"/>
      <name val="Arial"/>
      <family val="2"/>
      <charset val="204"/>
    </font>
    <font>
      <sz val="10"/>
      <color theme="0" tint="-0.34998626667073579"/>
      <name val="Arial Cyr"/>
      <charset val="204"/>
    </font>
    <font>
      <b/>
      <sz val="12"/>
      <color theme="0" tint="-0.34998626667073579"/>
      <name val="Univers"/>
      <charset val="204"/>
    </font>
    <font>
      <sz val="12"/>
      <color theme="0" tint="-0.34998626667073579"/>
      <name val="Arial"/>
      <family val="2"/>
      <charset val="204"/>
    </font>
    <font>
      <sz val="15"/>
      <color theme="0" tint="-0.34998626667073579"/>
      <name val="Arial Cyr"/>
      <charset val="204"/>
    </font>
    <font>
      <sz val="12"/>
      <color theme="0" tint="-0.34998626667073579"/>
      <name val="Univers"/>
      <family val="2"/>
      <charset val="204"/>
    </font>
    <font>
      <b/>
      <sz val="26"/>
      <name val="Univers"/>
      <charset val="204"/>
    </font>
    <font>
      <sz val="8"/>
      <name val="Arial"/>
      <family val="2"/>
      <charset val="204"/>
    </font>
    <font>
      <sz val="10"/>
      <color rgb="FFFF0000"/>
      <name val="Arial Cyr"/>
      <charset val="204"/>
    </font>
    <font>
      <b/>
      <i/>
      <sz val="18"/>
      <color rgb="FFFF0000"/>
      <name val="Arial"/>
      <family val="2"/>
      <charset val="204"/>
    </font>
    <font>
      <b/>
      <sz val="18"/>
      <color rgb="FFFF0000"/>
      <name val="Arial"/>
      <family val="2"/>
      <charset val="204"/>
    </font>
    <font>
      <b/>
      <sz val="10"/>
      <color rgb="FFFF0000"/>
      <name val="Arial Cyr"/>
      <family val="2"/>
      <charset val="204"/>
    </font>
    <font>
      <b/>
      <sz val="13"/>
      <name val="Tahoma"/>
      <family val="2"/>
      <charset val="204"/>
    </font>
    <font>
      <b/>
      <sz val="10"/>
      <color rgb="FFFF0000"/>
      <name val="Wingdings 2"/>
      <family val="1"/>
      <charset val="2"/>
    </font>
    <font>
      <b/>
      <sz val="14"/>
      <color rgb="FFFF0000"/>
      <name val="Universe"/>
      <charset val="204"/>
    </font>
    <font>
      <b/>
      <sz val="12"/>
      <color rgb="FFFF0000"/>
      <name val="Wingdings 2"/>
      <family val="1"/>
      <charset val="2"/>
    </font>
    <font>
      <sz val="10"/>
      <color rgb="FFFF0000"/>
      <name val="Univers"/>
      <family val="2"/>
      <charset val="204"/>
    </font>
    <font>
      <b/>
      <sz val="16"/>
      <name val="Hyundai Sans Text"/>
      <family val="2"/>
    </font>
    <font>
      <sz val="14"/>
      <name val="Univers"/>
      <charset val="204"/>
    </font>
  </fonts>
  <fills count="36">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9"/>
        <bgColor indexed="8"/>
      </patternFill>
    </fill>
    <fill>
      <patternFill patternType="lightGray">
        <fgColor indexed="34"/>
        <bgColor indexed="9"/>
      </patternFill>
    </fill>
    <fill>
      <patternFill patternType="solid">
        <fgColor indexed="22"/>
        <bgColor indexed="2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56"/>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
      <patternFill patternType="solid">
        <fgColor theme="0" tint="-0.249977111117893"/>
        <bgColor indexed="64"/>
      </patternFill>
    </fill>
    <fill>
      <patternFill patternType="solid">
        <fgColor rgb="FF00206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bgColor indexed="64"/>
      </patternFill>
    </fill>
    <fill>
      <patternFill patternType="solid">
        <fgColor rgb="FF002C5F"/>
        <bgColor indexed="64"/>
      </patternFill>
    </fill>
    <fill>
      <patternFill patternType="solid">
        <fgColor rgb="FFE4DCD3"/>
        <bgColor indexed="64"/>
      </patternFill>
    </fill>
    <fill>
      <patternFill patternType="solid">
        <fgColor theme="3" tint="-0.499984740745262"/>
        <bgColor indexed="64"/>
      </patternFill>
    </fill>
    <fill>
      <patternFill patternType="solid">
        <fgColor theme="0" tint="-0.34998626667073579"/>
        <bgColor indexed="64"/>
      </patternFill>
    </fill>
  </fills>
  <borders count="240">
    <border>
      <left/>
      <right/>
      <top/>
      <bottom/>
      <diagonal/>
    </border>
    <border>
      <left/>
      <right/>
      <top style="double">
        <color indexed="64"/>
      </top>
      <bottom/>
      <diagonal/>
    </border>
    <border>
      <left style="hair">
        <color indexed="23"/>
      </left>
      <right style="hair">
        <color indexed="23"/>
      </right>
      <top style="hair">
        <color indexed="23"/>
      </top>
      <bottom style="hair">
        <color indexed="23"/>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medium">
        <color indexed="64"/>
      </top>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top/>
      <bottom style="medium">
        <color theme="0" tint="-0.499984740745262"/>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theme="1" tint="0.499984740745262"/>
      </left>
      <right style="thin">
        <color theme="0" tint="-0.499984740745262"/>
      </right>
      <top/>
      <bottom style="thin">
        <color theme="0" tint="-0.499984740745262"/>
      </bottom>
      <diagonal/>
    </border>
    <border>
      <left style="medium">
        <color theme="1"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1" tint="0.499984740745262"/>
      </right>
      <top/>
      <bottom style="thin">
        <color theme="0" tint="-0.499984740745262"/>
      </bottom>
      <diagonal/>
    </border>
    <border>
      <left style="thin">
        <color theme="0" tint="-0.499984740745262"/>
      </left>
      <right style="medium">
        <color theme="1" tint="0.499984740745262"/>
      </right>
      <top style="thin">
        <color theme="0" tint="-0.499984740745262"/>
      </top>
      <bottom/>
      <diagonal/>
    </border>
    <border>
      <left style="medium">
        <color theme="1" tint="0.499984740745262"/>
      </left>
      <right/>
      <top/>
      <bottom/>
      <diagonal/>
    </border>
    <border>
      <left/>
      <right style="medium">
        <color theme="1" tint="0.499984740745262"/>
      </right>
      <top/>
      <bottom/>
      <diagonal/>
    </border>
    <border>
      <left/>
      <right/>
      <top style="medium">
        <color theme="1" tint="0.499984740745262"/>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style="medium">
        <color theme="1" tint="0.499984740745262"/>
      </left>
      <right/>
      <top style="medium">
        <color theme="0" tint="-0.499984740745262"/>
      </top>
      <bottom/>
      <diagonal/>
    </border>
    <border>
      <left style="thin">
        <color theme="0" tint="-0.499984740745262"/>
      </left>
      <right style="medium">
        <color theme="1"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theme="1" tint="0.499984740745262"/>
      </bottom>
      <diagonal/>
    </border>
    <border>
      <left style="thin">
        <color theme="0" tint="-0.499984740745262"/>
      </left>
      <right style="medium">
        <color theme="1" tint="0.499984740745262"/>
      </right>
      <top style="thin">
        <color theme="0" tint="-0.499984740745262"/>
      </top>
      <bottom style="medium">
        <color theme="1" tint="0.499984740745262"/>
      </bottom>
      <diagonal/>
    </border>
    <border>
      <left/>
      <right style="medium">
        <color theme="1" tint="0.499984740745262"/>
      </right>
      <top style="medium">
        <color theme="0" tint="-0.499984740745262"/>
      </top>
      <bottom/>
      <diagonal/>
    </border>
    <border>
      <left/>
      <right style="medium">
        <color theme="1" tint="0.499984740745262"/>
      </right>
      <top/>
      <bottom style="medium">
        <color theme="0" tint="-0.499984740745262"/>
      </bottom>
      <diagonal/>
    </border>
    <border>
      <left style="medium">
        <color theme="1" tint="0.499984740745262"/>
      </left>
      <right/>
      <top/>
      <bottom style="medium">
        <color theme="0" tint="-0.499984740745262"/>
      </bottom>
      <diagonal/>
    </border>
    <border>
      <left style="medium">
        <color theme="1" tint="0.499984740745262"/>
      </left>
      <right style="thin">
        <color theme="0" tint="-0.499984740745262"/>
      </right>
      <top style="medium">
        <color theme="1" tint="0.499984740745262"/>
      </top>
      <bottom style="thin">
        <color theme="0" tint="-0.499984740745262"/>
      </bottom>
      <diagonal/>
    </border>
    <border>
      <left style="thin">
        <color theme="0" tint="-0.499984740745262"/>
      </left>
      <right style="thin">
        <color theme="0" tint="-0.499984740745262"/>
      </right>
      <top style="medium">
        <color theme="1" tint="0.499984740745262"/>
      </top>
      <bottom style="thin">
        <color theme="0" tint="-0.499984740745262"/>
      </bottom>
      <diagonal/>
    </border>
    <border>
      <left style="thin">
        <color theme="0" tint="-0.499984740745262"/>
      </left>
      <right style="medium">
        <color theme="1" tint="0.499984740745262"/>
      </right>
      <top style="medium">
        <color theme="1" tint="0.499984740745262"/>
      </top>
      <bottom style="thin">
        <color theme="0" tint="-0.499984740745262"/>
      </bottom>
      <diagonal/>
    </border>
    <border>
      <left style="medium">
        <color theme="1" tint="0.499984740745262"/>
      </left>
      <right style="thin">
        <color theme="0" tint="-0.499984740745262"/>
      </right>
      <top style="thin">
        <color theme="0" tint="-0.499984740745262"/>
      </top>
      <bottom/>
      <diagonal/>
    </border>
    <border>
      <left style="medium">
        <color theme="1" tint="0.499984740745262"/>
      </left>
      <right style="thin">
        <color theme="0" tint="-0.249977111117893"/>
      </right>
      <top style="medium">
        <color theme="1" tint="0.499984740745262"/>
      </top>
      <bottom style="thin">
        <color theme="0" tint="-0.249977111117893"/>
      </bottom>
      <diagonal/>
    </border>
    <border>
      <left style="thin">
        <color theme="0" tint="-0.249977111117893"/>
      </left>
      <right style="thin">
        <color theme="0" tint="-0.249977111117893"/>
      </right>
      <top style="medium">
        <color theme="1" tint="0.499984740745262"/>
      </top>
      <bottom style="thin">
        <color theme="0" tint="-0.249977111117893"/>
      </bottom>
      <diagonal/>
    </border>
    <border>
      <left style="thin">
        <color theme="0" tint="-0.249977111117893"/>
      </left>
      <right style="medium">
        <color theme="1" tint="0.499984740745262"/>
      </right>
      <top style="medium">
        <color theme="1" tint="0.499984740745262"/>
      </top>
      <bottom style="thin">
        <color theme="0" tint="-0.249977111117893"/>
      </bottom>
      <diagonal/>
    </border>
    <border>
      <left style="medium">
        <color theme="1" tint="0.499984740745262"/>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1" tint="0.499984740745262"/>
      </right>
      <top style="thin">
        <color theme="0" tint="-0.249977111117893"/>
      </top>
      <bottom/>
      <diagonal/>
    </border>
    <border>
      <left style="medium">
        <color theme="1" tint="0.499984740745262"/>
      </left>
      <right style="thin">
        <color theme="0" tint="-0.249977111117893"/>
      </right>
      <top/>
      <bottom/>
      <diagonal/>
    </border>
    <border>
      <left style="thin">
        <color theme="0" tint="-0.249977111117893"/>
      </left>
      <right style="thin">
        <color theme="0" tint="-0.249977111117893"/>
      </right>
      <top/>
      <bottom/>
      <diagonal/>
    </border>
    <border>
      <left style="thin">
        <color theme="0" tint="-0.249977111117893"/>
      </left>
      <right style="medium">
        <color theme="1" tint="0.499984740745262"/>
      </right>
      <top/>
      <bottom/>
      <diagonal/>
    </border>
    <border>
      <left style="medium">
        <color theme="1" tint="0.499984740745262"/>
      </left>
      <right/>
      <top style="medium">
        <color theme="0" tint="-0.499984740745262"/>
      </top>
      <bottom style="thin">
        <color theme="1" tint="0.499984740745262"/>
      </bottom>
      <diagonal/>
    </border>
    <border>
      <left/>
      <right/>
      <top style="medium">
        <color theme="0" tint="-0.499984740745262"/>
      </top>
      <bottom style="thin">
        <color theme="1" tint="0.499984740745262"/>
      </bottom>
      <diagonal/>
    </border>
    <border>
      <left/>
      <right style="medium">
        <color theme="1" tint="0.499984740745262"/>
      </right>
      <top style="medium">
        <color theme="0" tint="-0.499984740745262"/>
      </top>
      <bottom style="thin">
        <color theme="1" tint="0.499984740745262"/>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medium">
        <color theme="1" tint="0.499984740745262"/>
      </left>
      <right style="thin">
        <color theme="0" tint="-0.499984740745262"/>
      </right>
      <top style="thin">
        <color theme="0" tint="-0.499984740745262"/>
      </top>
      <bottom style="medium">
        <color theme="1" tint="0.499984740745262"/>
      </bottom>
      <diagonal/>
    </border>
    <border>
      <left style="medium">
        <color theme="1" tint="0.499984740745262"/>
      </left>
      <right style="thin">
        <color indexed="64"/>
      </right>
      <top style="medium">
        <color theme="1" tint="0.499984740745262"/>
      </top>
      <bottom style="thin">
        <color indexed="64"/>
      </bottom>
      <diagonal/>
    </border>
    <border>
      <left style="thin">
        <color indexed="64"/>
      </left>
      <right style="thin">
        <color indexed="64"/>
      </right>
      <top style="medium">
        <color theme="1" tint="0.499984740745262"/>
      </top>
      <bottom style="thin">
        <color indexed="64"/>
      </bottom>
      <diagonal/>
    </border>
    <border>
      <left style="thin">
        <color indexed="64"/>
      </left>
      <right style="medium">
        <color theme="1" tint="0.499984740745262"/>
      </right>
      <top style="medium">
        <color theme="1" tint="0.499984740745262"/>
      </top>
      <bottom style="thin">
        <color indexed="64"/>
      </bottom>
      <diagonal/>
    </border>
    <border>
      <left style="medium">
        <color theme="1" tint="0.499984740745262"/>
      </left>
      <right style="thin">
        <color indexed="64"/>
      </right>
      <top style="thin">
        <color indexed="64"/>
      </top>
      <bottom style="thin">
        <color indexed="64"/>
      </bottom>
      <diagonal/>
    </border>
    <border>
      <left style="thin">
        <color indexed="64"/>
      </left>
      <right style="medium">
        <color theme="1" tint="0.499984740745262"/>
      </right>
      <top style="thin">
        <color indexed="64"/>
      </top>
      <bottom style="thin">
        <color indexed="64"/>
      </bottom>
      <diagonal/>
    </border>
    <border>
      <left style="medium">
        <color theme="1" tint="0.499984740745262"/>
      </left>
      <right style="thin">
        <color indexed="64"/>
      </right>
      <top style="thin">
        <color indexed="64"/>
      </top>
      <bottom/>
      <diagonal/>
    </border>
    <border>
      <left style="medium">
        <color theme="1" tint="0.499984740745262"/>
      </left>
      <right/>
      <top/>
      <bottom style="medium">
        <color indexed="64"/>
      </bottom>
      <diagonal/>
    </border>
    <border>
      <left style="thin">
        <color indexed="64"/>
      </left>
      <right style="thin">
        <color indexed="64"/>
      </right>
      <top/>
      <bottom style="medium">
        <color theme="1" tint="0.499984740745262"/>
      </bottom>
      <diagonal/>
    </border>
    <border>
      <left style="thin">
        <color indexed="64"/>
      </left>
      <right style="medium">
        <color theme="1" tint="0.499984740745262"/>
      </right>
      <top/>
      <bottom style="medium">
        <color theme="1" tint="0.499984740745262"/>
      </bottom>
      <diagonal/>
    </border>
    <border>
      <left style="medium">
        <color theme="1" tint="0.499984740745262"/>
      </left>
      <right/>
      <top style="thin">
        <color indexed="64"/>
      </top>
      <bottom style="thin">
        <color indexed="64"/>
      </bottom>
      <diagonal/>
    </border>
    <border>
      <left/>
      <right style="medium">
        <color theme="1" tint="0.499984740745262"/>
      </right>
      <top style="thin">
        <color indexed="64"/>
      </top>
      <bottom style="thin">
        <color indexed="64"/>
      </bottom>
      <diagonal/>
    </border>
    <border>
      <left style="thin">
        <color indexed="64"/>
      </left>
      <right style="medium">
        <color theme="1" tint="0.499984740745262"/>
      </right>
      <top style="thin">
        <color indexed="64"/>
      </top>
      <bottom/>
      <diagonal/>
    </border>
    <border>
      <left style="medium">
        <color theme="1" tint="0.499984740745262"/>
      </left>
      <right style="thin">
        <color indexed="64"/>
      </right>
      <top/>
      <bottom style="thin">
        <color indexed="64"/>
      </bottom>
      <diagonal/>
    </border>
    <border>
      <left style="thin">
        <color indexed="64"/>
      </left>
      <right style="medium">
        <color theme="1" tint="0.499984740745262"/>
      </right>
      <top/>
      <bottom style="thin">
        <color indexed="64"/>
      </bottom>
      <diagonal/>
    </border>
    <border>
      <left style="thin">
        <color indexed="64"/>
      </left>
      <right style="thin">
        <color indexed="64"/>
      </right>
      <top style="thin">
        <color indexed="64"/>
      </top>
      <bottom style="medium">
        <color theme="1" tint="0.499984740745262"/>
      </bottom>
      <diagonal/>
    </border>
    <border>
      <left/>
      <right style="medium">
        <color theme="1" tint="0.499984740745262"/>
      </right>
      <top style="thin">
        <color indexed="64"/>
      </top>
      <bottom/>
      <diagonal/>
    </border>
    <border>
      <left/>
      <right style="medium">
        <color theme="1" tint="0.499984740745262"/>
      </right>
      <top/>
      <bottom style="thin">
        <color indexed="64"/>
      </bottom>
      <diagonal/>
    </border>
    <border>
      <left style="medium">
        <color theme="1" tint="0.499984740745262"/>
      </left>
      <right/>
      <top style="thin">
        <color indexed="64"/>
      </top>
      <bottom/>
      <diagonal/>
    </border>
    <border>
      <left style="medium">
        <color theme="1" tint="0.499984740745262"/>
      </left>
      <right/>
      <top/>
      <bottom style="thin">
        <color indexed="64"/>
      </bottom>
      <diagonal/>
    </border>
    <border>
      <left style="medium">
        <color theme="1" tint="0.499984740745262"/>
      </left>
      <right style="thin">
        <color indexed="64"/>
      </right>
      <top style="thin">
        <color indexed="64"/>
      </top>
      <bottom style="medium">
        <color indexed="64"/>
      </bottom>
      <diagonal/>
    </border>
    <border>
      <left style="thin">
        <color indexed="64"/>
      </left>
      <right style="medium">
        <color theme="1" tint="0.499984740745262"/>
      </right>
      <top style="thin">
        <color indexed="64"/>
      </top>
      <bottom style="medium">
        <color indexed="64"/>
      </bottom>
      <diagonal/>
    </border>
    <border>
      <left/>
      <right style="medium">
        <color theme="1" tint="0.499984740745262"/>
      </right>
      <top/>
      <bottom style="medium">
        <color indexed="64"/>
      </bottom>
      <diagonal/>
    </border>
    <border>
      <left style="medium">
        <color theme="1" tint="0.499984740745262"/>
      </left>
      <right/>
      <top style="thin">
        <color indexed="64"/>
      </top>
      <bottom style="hair">
        <color indexed="64"/>
      </bottom>
      <diagonal/>
    </border>
    <border>
      <left style="thin">
        <color indexed="64"/>
      </left>
      <right style="medium">
        <color theme="1" tint="0.499984740745262"/>
      </right>
      <top/>
      <bottom/>
      <diagonal/>
    </border>
    <border>
      <left style="thin">
        <color indexed="64"/>
      </left>
      <right/>
      <top/>
      <bottom style="medium">
        <color theme="1" tint="0.499984740745262"/>
      </bottom>
      <diagonal/>
    </border>
    <border>
      <left/>
      <right style="thin">
        <color indexed="64"/>
      </right>
      <top/>
      <bottom style="medium">
        <color theme="1" tint="0.499984740745262"/>
      </bottom>
      <diagonal/>
    </border>
    <border>
      <left style="thin">
        <color indexed="64"/>
      </left>
      <right style="medium">
        <color theme="1" tint="0.499984740745262"/>
      </right>
      <top style="thin">
        <color indexed="64"/>
      </top>
      <bottom style="hair">
        <color indexed="64"/>
      </bottom>
      <diagonal/>
    </border>
    <border>
      <left style="medium">
        <color indexed="64"/>
      </left>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hair">
        <color indexed="64"/>
      </bottom>
      <diagonal/>
    </border>
    <border>
      <left style="medium">
        <color indexed="64"/>
      </left>
      <right/>
      <top style="thin">
        <color indexed="64"/>
      </top>
      <bottom style="hair">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0"/>
      </left>
      <right/>
      <top style="medium">
        <color indexed="64"/>
      </top>
      <bottom style="medium">
        <color theme="0"/>
      </bottom>
      <diagonal/>
    </border>
    <border>
      <left/>
      <right/>
      <top style="medium">
        <color indexed="64"/>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top/>
      <bottom style="medium">
        <color indexed="64"/>
      </bottom>
      <diagonal/>
    </border>
    <border>
      <left style="thin">
        <color indexed="64"/>
      </left>
      <right style="thin">
        <color indexed="64"/>
      </right>
      <top/>
      <bottom style="thin">
        <color theme="0"/>
      </bottom>
      <diagonal/>
    </border>
    <border>
      <left style="medium">
        <color indexed="64"/>
      </left>
      <right style="thin">
        <color indexed="64"/>
      </right>
      <top style="thin">
        <color theme="0" tint="-0.14999847407452621"/>
      </top>
      <bottom/>
      <diagonal/>
    </border>
    <border>
      <left style="thin">
        <color indexed="64"/>
      </left>
      <right style="thin">
        <color indexed="64"/>
      </right>
      <top style="thin">
        <color indexed="64"/>
      </top>
      <bottom style="hair">
        <color indexed="64"/>
      </bottom>
      <diagonal/>
    </border>
    <border>
      <left style="medium">
        <color theme="1"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indexed="64"/>
      </left>
      <right style="thin">
        <color indexed="64"/>
      </right>
      <top style="medium">
        <color theme="1" tint="0.499984740745262"/>
      </top>
      <bottom/>
      <diagonal/>
    </border>
    <border>
      <left style="medium">
        <color theme="1" tint="0.499984740745262"/>
      </left>
      <right style="thin">
        <color indexed="64"/>
      </right>
      <top style="thin">
        <color indexed="64"/>
      </top>
      <bottom style="medium">
        <color theme="0" tint="-0.499984740745262"/>
      </bottom>
      <diagonal/>
    </border>
    <border>
      <left style="thin">
        <color indexed="64"/>
      </left>
      <right style="thin">
        <color indexed="64"/>
      </right>
      <top style="thin">
        <color indexed="64"/>
      </top>
      <bottom style="medium">
        <color theme="0" tint="-0.499984740745262"/>
      </bottom>
      <diagonal/>
    </border>
    <border>
      <left style="thin">
        <color indexed="64"/>
      </left>
      <right style="thin">
        <color indexed="64"/>
      </right>
      <top/>
      <bottom style="medium">
        <color theme="0" tint="-0.499984740745262"/>
      </bottom>
      <diagonal/>
    </border>
    <border>
      <left style="thin">
        <color indexed="64"/>
      </left>
      <right/>
      <top/>
      <bottom style="medium">
        <color theme="0" tint="-0.499984740745262"/>
      </bottom>
      <diagonal/>
    </border>
    <border>
      <left style="medium">
        <color theme="1" tint="0.499984740745262"/>
      </left>
      <right/>
      <top style="medium">
        <color theme="0" tint="-0.499984740745262"/>
      </top>
      <bottom style="medium">
        <color theme="0" tint="-0.499984740745262"/>
      </bottom>
      <diagonal/>
    </border>
    <border>
      <left style="medium">
        <color theme="1" tint="0.499984740745262"/>
      </left>
      <right style="thin">
        <color indexed="64"/>
      </right>
      <top/>
      <bottom/>
      <diagonal/>
    </border>
    <border>
      <left/>
      <right style="medium">
        <color theme="1" tint="0.499984740745262"/>
      </right>
      <top style="thin">
        <color theme="0" tint="-0.499984740745262"/>
      </top>
      <bottom style="thin">
        <color theme="0" tint="-0.499984740745262"/>
      </bottom>
      <diagonal/>
    </border>
    <border>
      <left style="medium">
        <color rgb="FF002C5F"/>
      </left>
      <right style="thin">
        <color rgb="FFE4DCD3"/>
      </right>
      <top style="medium">
        <color rgb="FF002C5F"/>
      </top>
      <bottom style="thin">
        <color rgb="FF002C5F"/>
      </bottom>
      <diagonal/>
    </border>
    <border>
      <left style="thin">
        <color rgb="FFE4DCD3"/>
      </left>
      <right style="thin">
        <color rgb="FFE4DCD3"/>
      </right>
      <top style="medium">
        <color rgb="FF002C5F"/>
      </top>
      <bottom style="thin">
        <color rgb="FF002C5F"/>
      </bottom>
      <diagonal/>
    </border>
    <border>
      <left style="thin">
        <color rgb="FFE4DCD3"/>
      </left>
      <right style="medium">
        <color rgb="FF002C5F"/>
      </right>
      <top style="medium">
        <color rgb="FF002C5F"/>
      </top>
      <bottom style="thin">
        <color rgb="FF002C5F"/>
      </bottom>
      <diagonal/>
    </border>
    <border>
      <left style="medium">
        <color rgb="FF002C5F"/>
      </left>
      <right style="thin">
        <color rgb="FFE4DCD3"/>
      </right>
      <top/>
      <bottom style="thin">
        <color rgb="FFE4DCD3"/>
      </bottom>
      <diagonal/>
    </border>
    <border>
      <left style="thin">
        <color rgb="FFE4DCD3"/>
      </left>
      <right style="thin">
        <color rgb="FFE4DCD3"/>
      </right>
      <top/>
      <bottom style="thin">
        <color rgb="FFE4DCD3"/>
      </bottom>
      <diagonal/>
    </border>
    <border>
      <left style="thin">
        <color rgb="FFE4DCD3"/>
      </left>
      <right style="medium">
        <color rgb="FF002C5F"/>
      </right>
      <top/>
      <bottom style="thin">
        <color rgb="FFE4DCD3"/>
      </bottom>
      <diagonal/>
    </border>
    <border>
      <left style="medium">
        <color rgb="FF002C5F"/>
      </left>
      <right style="thin">
        <color rgb="FFE4DCD3"/>
      </right>
      <top style="thin">
        <color rgb="FFE4DCD3"/>
      </top>
      <bottom style="thin">
        <color rgb="FFE4DCD3"/>
      </bottom>
      <diagonal/>
    </border>
    <border>
      <left style="thin">
        <color rgb="FFE4DCD3"/>
      </left>
      <right style="thin">
        <color rgb="FFE4DCD3"/>
      </right>
      <top style="thin">
        <color rgb="FFE4DCD3"/>
      </top>
      <bottom style="thin">
        <color rgb="FFE4DCD3"/>
      </bottom>
      <diagonal/>
    </border>
    <border>
      <left style="thin">
        <color rgb="FFE4DCD3"/>
      </left>
      <right style="medium">
        <color rgb="FF002C5F"/>
      </right>
      <top style="thin">
        <color rgb="FFE4DCD3"/>
      </top>
      <bottom style="thin">
        <color rgb="FFE4DCD3"/>
      </bottom>
      <diagonal/>
    </border>
    <border>
      <left style="thin">
        <color rgb="FFE4DCD3"/>
      </left>
      <right/>
      <top style="thin">
        <color rgb="FFE4DCD3"/>
      </top>
      <bottom style="thin">
        <color rgb="FFE4DCD3"/>
      </bottom>
      <diagonal/>
    </border>
    <border>
      <left style="thin">
        <color rgb="FF002C5F"/>
      </left>
      <right style="thin">
        <color rgb="FFE4DCD3"/>
      </right>
      <top style="thin">
        <color rgb="FFE4DCD3"/>
      </top>
      <bottom style="thin">
        <color rgb="FFE4DCD3"/>
      </bottom>
      <diagonal/>
    </border>
    <border>
      <left style="medium">
        <color rgb="FF002C5F"/>
      </left>
      <right/>
      <top style="thin">
        <color rgb="FFE4DCD3"/>
      </top>
      <bottom/>
      <diagonal/>
    </border>
    <border>
      <left/>
      <right/>
      <top style="thin">
        <color rgb="FFE4DCD3"/>
      </top>
      <bottom/>
      <diagonal/>
    </border>
    <border>
      <left/>
      <right style="medium">
        <color rgb="FF002C5F"/>
      </right>
      <top style="thin">
        <color rgb="FFE4DCD3"/>
      </top>
      <bottom/>
      <diagonal/>
    </border>
    <border>
      <left style="medium">
        <color rgb="FF002C5F"/>
      </left>
      <right/>
      <top/>
      <bottom/>
      <diagonal/>
    </border>
    <border>
      <left/>
      <right style="medium">
        <color rgb="FF002C5F"/>
      </right>
      <top/>
      <bottom/>
      <diagonal/>
    </border>
    <border>
      <left style="medium">
        <color rgb="FF002C5F"/>
      </left>
      <right/>
      <top style="thin">
        <color rgb="FFE4DCD3"/>
      </top>
      <bottom style="thin">
        <color rgb="FFE4DCD3"/>
      </bottom>
      <diagonal/>
    </border>
    <border>
      <left/>
      <right/>
      <top style="thin">
        <color rgb="FFE4DCD3"/>
      </top>
      <bottom style="thin">
        <color rgb="FFE4DCD3"/>
      </bottom>
      <diagonal/>
    </border>
    <border>
      <left/>
      <right style="thin">
        <color rgb="FFE4DCD3"/>
      </right>
      <top style="thin">
        <color rgb="FFE4DCD3"/>
      </top>
      <bottom style="thin">
        <color rgb="FFE4DCD3"/>
      </bottom>
      <diagonal/>
    </border>
    <border>
      <left style="thin">
        <color rgb="FF002C5F"/>
      </left>
      <right/>
      <top style="thin">
        <color rgb="FFE4DCD3"/>
      </top>
      <bottom style="thin">
        <color rgb="FFE4DCD3"/>
      </bottom>
      <diagonal/>
    </border>
    <border>
      <left style="medium">
        <color rgb="FF002C5F"/>
      </left>
      <right/>
      <top style="thin">
        <color rgb="FFE4DCD3"/>
      </top>
      <bottom style="thin">
        <color rgb="FF002C5F"/>
      </bottom>
      <diagonal/>
    </border>
    <border>
      <left style="thin">
        <color rgb="FF002C5F"/>
      </left>
      <right/>
      <top style="thin">
        <color rgb="FFE4DCD3"/>
      </top>
      <bottom style="thin">
        <color rgb="FF002C5F"/>
      </bottom>
      <diagonal/>
    </border>
    <border>
      <left/>
      <right style="thin">
        <color rgb="FFE4DCD3"/>
      </right>
      <top style="thin">
        <color rgb="FFE4DCD3"/>
      </top>
      <bottom style="thin">
        <color rgb="FF002C5F"/>
      </bottom>
      <diagonal/>
    </border>
    <border>
      <left style="thin">
        <color rgb="FFE4DCD3"/>
      </left>
      <right style="medium">
        <color rgb="FF002C5F"/>
      </right>
      <top style="thin">
        <color rgb="FFE4DCD3"/>
      </top>
      <bottom style="thin">
        <color rgb="FF002C5F"/>
      </bottom>
      <diagonal/>
    </border>
    <border>
      <left style="medium">
        <color rgb="FF002C5F"/>
      </left>
      <right/>
      <top style="thin">
        <color rgb="FF002C5F"/>
      </top>
      <bottom style="thin">
        <color rgb="FFE4DCD3"/>
      </bottom>
      <diagonal/>
    </border>
    <border>
      <left style="thin">
        <color rgb="FF002C5F"/>
      </left>
      <right style="thin">
        <color rgb="FFE4DCD3"/>
      </right>
      <top style="thin">
        <color rgb="FF002C5F"/>
      </top>
      <bottom style="thin">
        <color rgb="FFE4DCD3"/>
      </bottom>
      <diagonal/>
    </border>
    <border>
      <left style="thin">
        <color rgb="FFE4DCD3"/>
      </left>
      <right style="thin">
        <color rgb="FFE4DCD3"/>
      </right>
      <top style="thin">
        <color rgb="FF002C5F"/>
      </top>
      <bottom style="thin">
        <color rgb="FFE4DCD3"/>
      </bottom>
      <diagonal/>
    </border>
    <border>
      <left style="thin">
        <color rgb="FFE4DCD3"/>
      </left>
      <right style="medium">
        <color rgb="FF002C5F"/>
      </right>
      <top style="thin">
        <color rgb="FF002C5F"/>
      </top>
      <bottom style="thin">
        <color rgb="FFE4DCD3"/>
      </bottom>
      <diagonal/>
    </border>
    <border>
      <left style="thin">
        <color rgb="FFE4DCD3"/>
      </left>
      <right style="thin">
        <color rgb="FFE4DCD3"/>
      </right>
      <top style="thin">
        <color rgb="FFE4DCD3"/>
      </top>
      <bottom style="medium">
        <color rgb="FF002C5F"/>
      </bottom>
      <diagonal/>
    </border>
    <border>
      <left style="thin">
        <color rgb="FFE4DCD3"/>
      </left>
      <right style="medium">
        <color rgb="FF002C5F"/>
      </right>
      <top style="thin">
        <color rgb="FFE4DCD3"/>
      </top>
      <bottom style="medium">
        <color rgb="FF002C5F"/>
      </bottom>
      <diagonal/>
    </border>
    <border>
      <left style="medium">
        <color rgb="FF002C5F"/>
      </left>
      <right style="thin">
        <color rgb="FF002C5F"/>
      </right>
      <top/>
      <bottom/>
      <diagonal/>
    </border>
    <border>
      <left style="thin">
        <color rgb="FF002C5F"/>
      </left>
      <right/>
      <top/>
      <bottom style="thin">
        <color rgb="FF002C5F"/>
      </bottom>
      <diagonal/>
    </border>
    <border>
      <left/>
      <right style="thin">
        <color rgb="FFE4DCD3"/>
      </right>
      <top/>
      <bottom style="thin">
        <color rgb="FF002C5F"/>
      </bottom>
      <diagonal/>
    </border>
    <border>
      <left style="thin">
        <color rgb="FFE4DCD3"/>
      </left>
      <right style="thin">
        <color rgb="FFE4DCD3"/>
      </right>
      <top/>
      <bottom style="thin">
        <color rgb="FF002C5F"/>
      </bottom>
      <diagonal/>
    </border>
    <border>
      <left style="thin">
        <color rgb="FFE4DCD3"/>
      </left>
      <right style="thin">
        <color rgb="FFE4DCD3"/>
      </right>
      <top/>
      <bottom/>
      <diagonal/>
    </border>
    <border>
      <left style="thin">
        <color rgb="FF002C5F"/>
      </left>
      <right style="thin">
        <color rgb="FFE4DCD3"/>
      </right>
      <top/>
      <bottom style="thin">
        <color rgb="FFE4DCD3"/>
      </bottom>
      <diagonal/>
    </border>
    <border>
      <left style="thin">
        <color rgb="FFE4DCD3"/>
      </left>
      <right style="thin">
        <color rgb="FF002C5F"/>
      </right>
      <top/>
      <bottom style="thin">
        <color rgb="FFE4DCD3"/>
      </bottom>
      <diagonal/>
    </border>
    <border>
      <left style="thin">
        <color rgb="FFE4DCD3"/>
      </left>
      <right style="thin">
        <color rgb="FF002C5F"/>
      </right>
      <top style="thin">
        <color rgb="FF002C5F"/>
      </top>
      <bottom style="thin">
        <color rgb="FFE4DCD3"/>
      </bottom>
      <diagonal/>
    </border>
    <border>
      <left style="thin">
        <color rgb="FF002C5F"/>
      </left>
      <right style="thin">
        <color rgb="FFE4DCD3"/>
      </right>
      <top style="thin">
        <color rgb="FFE4DCD3"/>
      </top>
      <bottom style="thin">
        <color rgb="FF002C5F"/>
      </bottom>
      <diagonal/>
    </border>
    <border>
      <left style="thin">
        <color rgb="FFE4DCD3"/>
      </left>
      <right style="thin">
        <color rgb="FF002C5F"/>
      </right>
      <top style="thin">
        <color rgb="FFE4DCD3"/>
      </top>
      <bottom style="thin">
        <color rgb="FF002C5F"/>
      </bottom>
      <diagonal/>
    </border>
    <border>
      <left style="thin">
        <color rgb="FF002C5F"/>
      </left>
      <right style="thin">
        <color rgb="FFE4DCD3"/>
      </right>
      <top style="thin">
        <color rgb="FF002C5F"/>
      </top>
      <bottom style="thin">
        <color rgb="FF002C5F"/>
      </bottom>
      <diagonal/>
    </border>
    <border>
      <left style="thin">
        <color rgb="FFE4DCD3"/>
      </left>
      <right style="thin">
        <color rgb="FF002C5F"/>
      </right>
      <top style="thin">
        <color rgb="FF002C5F"/>
      </top>
      <bottom style="thin">
        <color rgb="FF002C5F"/>
      </bottom>
      <diagonal/>
    </border>
    <border>
      <left style="thin">
        <color rgb="FF002C5F"/>
      </left>
      <right/>
      <top style="thin">
        <color rgb="FF002C5F"/>
      </top>
      <bottom style="thin">
        <color rgb="FF002C5F"/>
      </bottom>
      <diagonal/>
    </border>
    <border>
      <left/>
      <right style="thin">
        <color rgb="FF002C5F"/>
      </right>
      <top style="thin">
        <color rgb="FF002C5F"/>
      </top>
      <bottom style="thin">
        <color rgb="FF002C5F"/>
      </bottom>
      <diagonal/>
    </border>
    <border>
      <left/>
      <right style="thin">
        <color rgb="FFE4DCD3"/>
      </right>
      <top style="thin">
        <color rgb="FF002C5F"/>
      </top>
      <bottom style="thin">
        <color rgb="FF002C5F"/>
      </bottom>
      <diagonal/>
    </border>
    <border>
      <left style="thin">
        <color rgb="FFE4DCD3"/>
      </left>
      <right/>
      <top style="thin">
        <color rgb="FF002C5F"/>
      </top>
      <bottom style="thin">
        <color rgb="FF002C5F"/>
      </bottom>
      <diagonal/>
    </border>
    <border>
      <left style="thin">
        <color rgb="FF002C5F"/>
      </left>
      <right style="thin">
        <color rgb="FFE4DCD3"/>
      </right>
      <top style="thin">
        <color rgb="FF002C5F"/>
      </top>
      <bottom/>
      <diagonal/>
    </border>
    <border>
      <left style="thin">
        <color rgb="FFE4DCD3"/>
      </left>
      <right/>
      <top style="thin">
        <color rgb="FF002C5F"/>
      </top>
      <bottom/>
      <diagonal/>
    </border>
    <border>
      <left style="thin">
        <color rgb="FF002C5F"/>
      </left>
      <right style="thin">
        <color rgb="FFE4DCD3"/>
      </right>
      <top/>
      <bottom style="thin">
        <color rgb="FF002C5F"/>
      </bottom>
      <diagonal/>
    </border>
    <border>
      <left style="thin">
        <color rgb="FFE4DCD3"/>
      </left>
      <right style="medium">
        <color rgb="FF002C5F"/>
      </right>
      <top/>
      <bottom style="thin">
        <color rgb="FF002C5F"/>
      </bottom>
      <diagonal/>
    </border>
    <border>
      <left style="medium">
        <color rgb="FF002C5F"/>
      </left>
      <right style="thin">
        <color rgb="FF002C5F"/>
      </right>
      <top/>
      <bottom style="medium">
        <color rgb="FF002C5F"/>
      </bottom>
      <diagonal/>
    </border>
    <border>
      <left/>
      <right/>
      <top/>
      <bottom style="medium">
        <color rgb="FF002C5F"/>
      </bottom>
      <diagonal/>
    </border>
    <border>
      <left style="thin">
        <color rgb="FF002C5F"/>
      </left>
      <right/>
      <top style="thin">
        <color rgb="FF002C5F"/>
      </top>
      <bottom style="medium">
        <color rgb="FF002C5F"/>
      </bottom>
      <diagonal/>
    </border>
    <border>
      <left/>
      <right style="thin">
        <color rgb="FF002C5F"/>
      </right>
      <top style="thin">
        <color rgb="FF002C5F"/>
      </top>
      <bottom style="medium">
        <color rgb="FF002C5F"/>
      </bottom>
      <diagonal/>
    </border>
    <border>
      <left style="thin">
        <color theme="0" tint="-0.499984740745262"/>
      </left>
      <right/>
      <top style="thin">
        <color theme="1" tint="0.499984740745262"/>
      </top>
      <bottom style="thin">
        <color theme="0" tint="-0.499984740745262"/>
      </bottom>
      <diagonal/>
    </border>
    <border>
      <left/>
      <right/>
      <top style="thin">
        <color theme="1" tint="0.499984740745262"/>
      </top>
      <bottom style="thin">
        <color theme="0" tint="-0.499984740745262"/>
      </bottom>
      <diagonal/>
    </border>
    <border>
      <left/>
      <right style="thin">
        <color theme="0" tint="-0.499984740745262"/>
      </right>
      <top style="thin">
        <color theme="1"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left>
      <right/>
      <top style="medium">
        <color indexed="64"/>
      </top>
      <bottom style="medium">
        <color indexed="64"/>
      </bottom>
      <diagonal/>
    </border>
    <border>
      <left/>
      <right style="thin">
        <color theme="0"/>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rgb="FF002C5F"/>
      </left>
      <right/>
      <top style="thin">
        <color rgb="FF002C5F"/>
      </top>
      <bottom/>
      <diagonal/>
    </border>
    <border>
      <left/>
      <right style="thin">
        <color rgb="FF002C5F"/>
      </right>
      <top style="thin">
        <color rgb="FF002C5F"/>
      </top>
      <bottom/>
      <diagonal/>
    </border>
    <border>
      <left style="thin">
        <color rgb="FFE4DCD3"/>
      </left>
      <right style="medium">
        <color rgb="FF002C5F"/>
      </right>
      <top style="thin">
        <color rgb="FF002C5F"/>
      </top>
      <bottom/>
      <diagonal/>
    </border>
    <border>
      <left/>
      <right style="medium">
        <color rgb="FF002C5F"/>
      </right>
      <top style="thin">
        <color rgb="FF002C5F"/>
      </top>
      <bottom style="medium">
        <color rgb="FF002C5F"/>
      </bottom>
      <diagonal/>
    </border>
    <border>
      <left/>
      <right style="medium">
        <color rgb="FF002C5F"/>
      </right>
      <top style="thin">
        <color rgb="FFE4DCD3"/>
      </top>
      <bottom style="thin">
        <color rgb="FFE4DCD3"/>
      </bottom>
      <diagonal/>
    </border>
    <border>
      <left style="thin">
        <color rgb="FFE4DCD3"/>
      </left>
      <right/>
      <top style="thin">
        <color rgb="FFE4DCD3"/>
      </top>
      <bottom style="thin">
        <color rgb="FF002C5F"/>
      </bottom>
      <diagonal/>
    </border>
    <border>
      <left/>
      <right style="medium">
        <color rgb="FF002C5F"/>
      </right>
      <top style="thin">
        <color rgb="FFE4DCD3"/>
      </top>
      <bottom style="thin">
        <color rgb="FF002C5F"/>
      </bottom>
      <diagonal/>
    </border>
  </borders>
  <cellStyleXfs count="510">
    <xf numFmtId="0" fontId="0" fillId="0" borderId="0"/>
    <xf numFmtId="0" fontId="33" fillId="0" borderId="0"/>
    <xf numFmtId="0" fontId="52" fillId="0" borderId="0"/>
    <xf numFmtId="0" fontId="15" fillId="2" borderId="0" applyNumberFormat="0" applyBorder="0" applyAlignment="0" applyProtection="0"/>
    <xf numFmtId="0" fontId="15"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167" fontId="53" fillId="0" borderId="0" applyFont="0" applyFill="0" applyBorder="0" applyAlignment="0" applyProtection="0"/>
    <xf numFmtId="168" fontId="53" fillId="0" borderId="0" applyFont="0" applyFill="0" applyBorder="0" applyAlignment="0" applyProtection="0"/>
    <xf numFmtId="169" fontId="54" fillId="0" borderId="0" applyFont="0" applyFill="0" applyBorder="0" applyAlignment="0" applyProtection="0"/>
    <xf numFmtId="0" fontId="55" fillId="0" borderId="0" applyFont="0" applyFill="0" applyBorder="0" applyAlignment="0" applyProtection="0"/>
    <xf numFmtId="0" fontId="56" fillId="0" borderId="0" applyFont="0" applyFill="0" applyBorder="0" applyAlignment="0" applyProtection="0"/>
    <xf numFmtId="0" fontId="56"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167" fontId="59" fillId="0" borderId="0" applyFont="0" applyFill="0" applyBorder="0" applyAlignment="0" applyProtection="0"/>
    <xf numFmtId="168" fontId="59" fillId="0" borderId="0" applyFont="0" applyFill="0" applyBorder="0" applyAlignment="0" applyProtection="0"/>
    <xf numFmtId="0" fontId="60" fillId="0" borderId="0" applyFont="0" applyFill="0" applyBorder="0" applyAlignment="0" applyProtection="0"/>
    <xf numFmtId="0" fontId="60" fillId="0" borderId="0" applyFont="0" applyFill="0" applyBorder="0" applyAlignment="0" applyProtection="0"/>
    <xf numFmtId="170" fontId="54" fillId="0" borderId="0" applyFont="0" applyFill="0" applyBorder="0" applyAlignment="0" applyProtection="0"/>
    <xf numFmtId="171" fontId="61" fillId="0" borderId="0" applyFont="0" applyFill="0" applyBorder="0" applyAlignment="0" applyProtection="0"/>
    <xf numFmtId="0" fontId="55" fillId="0" borderId="0" applyFont="0" applyFill="0" applyBorder="0" applyAlignment="0" applyProtection="0"/>
    <xf numFmtId="0" fontId="62" fillId="0" borderId="0" applyFont="0" applyFill="0" applyBorder="0" applyAlignment="0" applyProtection="0"/>
    <xf numFmtId="0" fontId="63" fillId="0" borderId="0" applyFont="0" applyFill="0" applyBorder="0" applyAlignment="0" applyProtection="0"/>
    <xf numFmtId="172" fontId="53" fillId="0" borderId="0" applyFont="0" applyFill="0" applyBorder="0" applyAlignment="0" applyProtection="0"/>
    <xf numFmtId="173" fontId="53"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0" fontId="56" fillId="0" borderId="0" applyFont="0" applyFill="0" applyBorder="0" applyAlignment="0" applyProtection="0"/>
    <xf numFmtId="0" fontId="56" fillId="0" borderId="0" applyFont="0" applyFill="0" applyBorder="0" applyAlignment="0" applyProtection="0"/>
    <xf numFmtId="174" fontId="54" fillId="0" borderId="0" applyFont="0" applyFill="0" applyBorder="0" applyAlignment="0" applyProtection="0"/>
    <xf numFmtId="175" fontId="61" fillId="0" borderId="0" applyFont="0" applyFill="0" applyBorder="0" applyAlignment="0" applyProtection="0"/>
    <xf numFmtId="0" fontId="55" fillId="0" borderId="0" applyFont="0" applyFill="0" applyBorder="0" applyAlignment="0" applyProtection="0"/>
    <xf numFmtId="0" fontId="62" fillId="0" borderId="0" applyFont="0" applyFill="0" applyBorder="0" applyAlignment="0" applyProtection="0"/>
    <xf numFmtId="0" fontId="63" fillId="0" borderId="0" applyFont="0" applyFill="0" applyBorder="0" applyAlignment="0" applyProtection="0"/>
    <xf numFmtId="172" fontId="59" fillId="0" borderId="0" applyFont="0" applyFill="0" applyBorder="0" applyAlignment="0" applyProtection="0"/>
    <xf numFmtId="173" fontId="59" fillId="0" borderId="0" applyFont="0" applyFill="0" applyBorder="0" applyAlignment="0" applyProtection="0"/>
    <xf numFmtId="0" fontId="60" fillId="0" borderId="0" applyFont="0" applyFill="0" applyBorder="0" applyAlignment="0" applyProtection="0"/>
    <xf numFmtId="0" fontId="60"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169" fontId="64" fillId="0" borderId="0" applyFont="0" applyFill="0" applyBorder="0" applyAlignment="0" applyProtection="0"/>
    <xf numFmtId="176" fontId="61" fillId="0" borderId="0" applyFont="0" applyFill="0" applyBorder="0" applyAlignment="0" applyProtection="0"/>
    <xf numFmtId="0" fontId="63" fillId="0" borderId="0" applyFont="0" applyFill="0" applyBorder="0" applyAlignment="0" applyProtection="0"/>
    <xf numFmtId="0" fontId="52" fillId="0" borderId="0" applyFont="0" applyFill="0" applyBorder="0" applyAlignment="0" applyProtection="0"/>
    <xf numFmtId="0" fontId="65" fillId="0" borderId="0" applyFont="0" applyFill="0" applyBorder="0" applyAlignment="0" applyProtection="0"/>
    <xf numFmtId="0" fontId="63" fillId="0" borderId="0" applyFont="0" applyFill="0" applyBorder="0" applyAlignment="0" applyProtection="0"/>
    <xf numFmtId="177" fontId="61" fillId="0" borderId="0" applyFont="0" applyFill="0" applyBorder="0" applyAlignment="0" applyProtection="0"/>
    <xf numFmtId="0" fontId="63" fillId="0" borderId="0" applyFont="0" applyFill="0" applyBorder="0" applyAlignment="0" applyProtection="0"/>
    <xf numFmtId="0" fontId="52" fillId="0" borderId="0" applyFont="0" applyFill="0" applyBorder="0" applyAlignment="0" applyProtection="0"/>
    <xf numFmtId="0" fontId="64" fillId="0" borderId="0" applyFont="0" applyFill="0" applyBorder="0" applyAlignment="0" applyProtection="0"/>
    <xf numFmtId="0" fontId="66" fillId="0" borderId="0" applyNumberFormat="0" applyFill="0" applyBorder="0" applyProtection="0">
      <alignment horizontal="left"/>
    </xf>
    <xf numFmtId="0" fontId="55" fillId="0" borderId="0"/>
    <xf numFmtId="0" fontId="57" fillId="0" borderId="0"/>
    <xf numFmtId="0" fontId="53" fillId="0" borderId="0"/>
    <xf numFmtId="0" fontId="56" fillId="0" borderId="0"/>
    <xf numFmtId="0" fontId="60" fillId="0" borderId="0"/>
    <xf numFmtId="0" fontId="59" fillId="0" borderId="0"/>
    <xf numFmtId="0" fontId="58" fillId="0" borderId="0"/>
    <xf numFmtId="0" fontId="63" fillId="0" borderId="0"/>
    <xf numFmtId="0" fontId="67" fillId="0" borderId="0"/>
    <xf numFmtId="0" fontId="67" fillId="0" borderId="0"/>
    <xf numFmtId="0" fontId="68" fillId="0" borderId="0"/>
    <xf numFmtId="0" fontId="69" fillId="0" borderId="0"/>
    <xf numFmtId="0" fontId="68" fillId="0" borderId="0"/>
    <xf numFmtId="0" fontId="70" fillId="0" borderId="0"/>
    <xf numFmtId="0" fontId="71" fillId="0" borderId="0"/>
    <xf numFmtId="0" fontId="70" fillId="0" borderId="0"/>
    <xf numFmtId="0" fontId="71" fillId="0" borderId="0"/>
    <xf numFmtId="0" fontId="70" fillId="0" borderId="0"/>
    <xf numFmtId="0" fontId="71" fillId="0" borderId="0"/>
    <xf numFmtId="0" fontId="70" fillId="0" borderId="0"/>
    <xf numFmtId="0" fontId="71" fillId="0" borderId="0"/>
    <xf numFmtId="0" fontId="70" fillId="0" borderId="0"/>
    <xf numFmtId="0" fontId="71" fillId="0" borderId="0"/>
    <xf numFmtId="0" fontId="70" fillId="0" borderId="0"/>
    <xf numFmtId="0" fontId="71" fillId="0" borderId="0"/>
    <xf numFmtId="0" fontId="63" fillId="0" borderId="0"/>
    <xf numFmtId="0" fontId="62"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63" fillId="0" borderId="0"/>
    <xf numFmtId="0" fontId="62" fillId="0" borderId="0"/>
    <xf numFmtId="0" fontId="63" fillId="0" borderId="0"/>
    <xf numFmtId="0" fontId="62"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2" fillId="0" borderId="0"/>
    <xf numFmtId="0" fontId="73" fillId="0" borderId="0"/>
    <xf numFmtId="0" fontId="74" fillId="0" borderId="0"/>
    <xf numFmtId="0" fontId="61" fillId="0" borderId="0"/>
    <xf numFmtId="0" fontId="52" fillId="0" borderId="0"/>
    <xf numFmtId="0" fontId="52" fillId="0" borderId="0"/>
    <xf numFmtId="0" fontId="75" fillId="0" borderId="0" applyNumberFormat="0" applyFill="0" applyBorder="0" applyProtection="0">
      <alignment horizontal="right"/>
    </xf>
    <xf numFmtId="167" fontId="52" fillId="0" borderId="0" applyFont="0" applyFill="0" applyBorder="0" applyAlignment="0" applyProtection="0"/>
    <xf numFmtId="0" fontId="52" fillId="0" borderId="0" applyFont="0" applyFill="0" applyBorder="0" applyAlignment="0" applyProtection="0"/>
    <xf numFmtId="3" fontId="52" fillId="1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178" fontId="52" fillId="10" borderId="0" applyFont="0" applyFill="0" applyBorder="0" applyAlignment="0" applyProtection="0"/>
    <xf numFmtId="0" fontId="64" fillId="0" borderId="0"/>
    <xf numFmtId="0" fontId="76" fillId="0" borderId="0" applyFill="0" applyBorder="0" applyAlignment="0" applyProtection="0"/>
    <xf numFmtId="179" fontId="77" fillId="0" borderId="0">
      <protection locked="0"/>
    </xf>
    <xf numFmtId="180" fontId="52" fillId="0" borderId="0" applyNumberFormat="0" applyFill="0" applyBorder="0" applyAlignment="0" applyProtection="0"/>
    <xf numFmtId="181" fontId="52" fillId="0" borderId="0" applyNumberFormat="0" applyFill="0" applyBorder="0" applyAlignment="0" applyProtection="0"/>
    <xf numFmtId="0" fontId="78" fillId="0" borderId="0" applyNumberFormat="0" applyFill="0" applyBorder="0" applyProtection="0">
      <alignment horizontal="left"/>
    </xf>
    <xf numFmtId="0" fontId="79" fillId="0" borderId="0" applyNumberFormat="0" applyFill="0" applyBorder="0" applyAlignment="0" applyProtection="0"/>
    <xf numFmtId="0" fontId="80"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Protection="0">
      <alignment horizontal="right"/>
    </xf>
    <xf numFmtId="182" fontId="77" fillId="0" borderId="0">
      <protection locked="0"/>
    </xf>
    <xf numFmtId="0" fontId="76" fillId="0" borderId="0" applyFill="0" applyBorder="0" applyAlignment="0" applyProtection="0"/>
    <xf numFmtId="3" fontId="76" fillId="0" borderId="0" applyFill="0" applyBorder="0" applyAlignment="0" applyProtection="0"/>
    <xf numFmtId="2" fontId="52" fillId="10" borderId="0" applyFont="0" applyFill="0" applyBorder="0" applyAlignment="0" applyProtection="0"/>
    <xf numFmtId="0" fontId="84" fillId="0" borderId="0" applyNumberFormat="0" applyFill="0" applyBorder="0" applyProtection="0">
      <alignment horizontal="right"/>
    </xf>
    <xf numFmtId="0" fontId="85" fillId="10" borderId="0" applyNumberFormat="0" applyFill="0" applyBorder="0" applyAlignment="0" applyProtection="0"/>
    <xf numFmtId="0" fontId="86" fillId="10" borderId="0" applyNumberFormat="0" applyFill="0" applyBorder="0" applyAlignment="0" applyProtection="0"/>
    <xf numFmtId="183" fontId="64" fillId="0" borderId="0">
      <protection locked="0"/>
    </xf>
    <xf numFmtId="183" fontId="64" fillId="0" borderId="0">
      <protection locked="0"/>
    </xf>
    <xf numFmtId="0" fontId="87" fillId="0" borderId="0" applyNumberFormat="0" applyFill="0" applyBorder="0" applyProtection="0">
      <alignment horizontal="left"/>
    </xf>
    <xf numFmtId="184" fontId="77" fillId="0" borderId="0">
      <protection locked="0"/>
    </xf>
    <xf numFmtId="185" fontId="88" fillId="0" borderId="0">
      <protection locked="0"/>
    </xf>
    <xf numFmtId="185" fontId="88" fillId="0" borderId="0">
      <protection locked="0"/>
    </xf>
    <xf numFmtId="0" fontId="89" fillId="0" borderId="0"/>
    <xf numFmtId="186" fontId="90" fillId="0" borderId="0"/>
    <xf numFmtId="0" fontId="89" fillId="11" borderId="0"/>
    <xf numFmtId="186" fontId="91" fillId="11" borderId="0"/>
    <xf numFmtId="38" fontId="92" fillId="0" borderId="0" applyFont="0" applyFill="0" applyBorder="0" applyAlignment="0" applyProtection="0"/>
    <xf numFmtId="40" fontId="92" fillId="0" borderId="0" applyFont="0" applyFill="0" applyBorder="0" applyAlignment="0" applyProtection="0"/>
    <xf numFmtId="165" fontId="93" fillId="0" borderId="0" applyFont="0" applyFill="0" applyBorder="0" applyAlignment="0" applyProtection="0"/>
    <xf numFmtId="164" fontId="93" fillId="0" borderId="0" applyFont="0" applyFill="0" applyBorder="0" applyAlignment="0" applyProtection="0"/>
    <xf numFmtId="0" fontId="94" fillId="0" borderId="0" applyFill="0" applyBorder="0" applyAlignment="0" applyProtection="0"/>
    <xf numFmtId="0" fontId="94" fillId="0" borderId="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0" fontId="76" fillId="0" borderId="0" applyFill="0" applyBorder="0" applyAlignment="0" applyProtection="0"/>
    <xf numFmtId="187" fontId="64" fillId="0" borderId="0" applyFont="0" applyFill="0" applyBorder="0" applyAlignment="0" applyProtection="0"/>
    <xf numFmtId="166" fontId="93" fillId="0" borderId="0" applyFont="0" applyFill="0" applyBorder="0" applyAlignment="0" applyProtection="0"/>
    <xf numFmtId="188" fontId="76" fillId="0" borderId="0" applyFill="0" applyBorder="0" applyAlignment="0" applyProtection="0"/>
    <xf numFmtId="0" fontId="76" fillId="0" borderId="0" applyFill="0" applyBorder="0" applyAlignment="0" applyProtection="0"/>
    <xf numFmtId="0" fontId="76" fillId="0" borderId="0" applyNumberFormat="0" applyFill="0" applyBorder="0" applyAlignment="0" applyProtection="0"/>
    <xf numFmtId="0" fontId="95" fillId="0" borderId="0"/>
    <xf numFmtId="0" fontId="95" fillId="0" borderId="0"/>
    <xf numFmtId="0" fontId="78" fillId="0" borderId="0" applyNumberFormat="0" applyFill="0" applyBorder="0" applyProtection="0">
      <alignment horizontal="left"/>
    </xf>
    <xf numFmtId="10" fontId="76" fillId="0" borderId="0" applyFill="0" applyBorder="0" applyAlignment="0" applyProtection="0"/>
    <xf numFmtId="0" fontId="96" fillId="0" borderId="0" applyNumberFormat="0" applyFill="0" applyBorder="0" applyProtection="0">
      <alignment horizontal="right"/>
    </xf>
    <xf numFmtId="4" fontId="97" fillId="0" borderId="0" applyFont="0" applyFill="0" applyBorder="0" applyProtection="0">
      <alignment horizontal="right"/>
    </xf>
    <xf numFmtId="9" fontId="52" fillId="0" borderId="0" applyNumberFormat="0" applyFill="0" applyBorder="0" applyAlignment="0" applyProtection="0"/>
    <xf numFmtId="0" fontId="52" fillId="0" borderId="0"/>
    <xf numFmtId="185" fontId="77" fillId="0" borderId="1">
      <protection locked="0"/>
    </xf>
    <xf numFmtId="0" fontId="87" fillId="0" borderId="0" applyNumberFormat="0" applyFill="0" applyBorder="0" applyProtection="0">
      <alignment horizontal="left"/>
    </xf>
    <xf numFmtId="0" fontId="76" fillId="0" borderId="1" applyNumberFormat="0" applyFill="0" applyAlignment="0" applyProtection="0"/>
    <xf numFmtId="0" fontId="98" fillId="0" borderId="0" applyNumberFormat="0" applyFill="0" applyBorder="0" applyAlignment="0" applyProtection="0"/>
    <xf numFmtId="0" fontId="66" fillId="12" borderId="2" applyNumberFormat="0" applyAlignment="0" applyProtection="0"/>
    <xf numFmtId="2" fontId="76" fillId="0" borderId="0" applyFill="0" applyBorder="0" applyAlignment="0" applyProtection="0"/>
    <xf numFmtId="0" fontId="99" fillId="0" borderId="0" applyNumberFormat="0" applyFill="0" applyBorder="0" applyProtection="0">
      <alignment horizontal="right"/>
    </xf>
    <xf numFmtId="189" fontId="100" fillId="0" borderId="0">
      <protection locked="0"/>
    </xf>
    <xf numFmtId="190" fontId="33" fillId="0" borderId="0" applyNumberFormat="0" applyFill="0" applyBorder="0" applyAlignment="0" applyProtection="0"/>
    <xf numFmtId="191" fontId="33" fillId="0" borderId="0" applyNumberFormat="0" applyFill="0" applyBorder="0" applyAlignment="0" applyProtection="0"/>
    <xf numFmtId="190" fontId="52" fillId="0" borderId="0" applyNumberFormat="0" applyFill="0" applyBorder="0" applyAlignment="0" applyProtection="0"/>
    <xf numFmtId="191" fontId="52" fillId="0" borderId="0" applyNumberFormat="0" applyFill="0" applyBorder="0" applyAlignment="0" applyProtection="0"/>
    <xf numFmtId="189" fontId="77" fillId="0" borderId="0">
      <protection locked="0"/>
    </xf>
    <xf numFmtId="0" fontId="16" fillId="9"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7" fillId="7" borderId="3" applyNumberFormat="0" applyAlignment="0" applyProtection="0"/>
    <xf numFmtId="0" fontId="17" fillId="7" borderId="3" applyNumberFormat="0" applyAlignment="0" applyProtection="0"/>
    <xf numFmtId="0" fontId="18" fillId="17" borderId="4" applyNumberFormat="0" applyAlignment="0" applyProtection="0"/>
    <xf numFmtId="0" fontId="18" fillId="17" borderId="4" applyNumberFormat="0" applyAlignment="0" applyProtection="0"/>
    <xf numFmtId="0" fontId="19" fillId="17" borderId="3" applyNumberFormat="0" applyAlignment="0" applyProtection="0"/>
    <xf numFmtId="0" fontId="19" fillId="17" borderId="3" applyNumberFormat="0" applyAlignment="0" applyProtection="0"/>
    <xf numFmtId="0" fontId="20" fillId="0" borderId="5"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8" applyNumberFormat="0" applyFill="0" applyAlignment="0" applyProtection="0"/>
    <xf numFmtId="0" fontId="23" fillId="0" borderId="8" applyNumberFormat="0" applyFill="0" applyAlignment="0" applyProtection="0"/>
    <xf numFmtId="0" fontId="24" fillId="18" borderId="9" applyNumberFormat="0" applyAlignment="0" applyProtection="0"/>
    <xf numFmtId="0" fontId="24" fillId="18" borderId="9" applyNumberFormat="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7" borderId="0" applyNumberFormat="0" applyBorder="0" applyAlignment="0" applyProtection="0"/>
    <xf numFmtId="0" fontId="26" fillId="7" borderId="0" applyNumberFormat="0" applyBorder="0" applyAlignment="0" applyProtection="0"/>
    <xf numFmtId="0" fontId="14" fillId="0" borderId="0"/>
    <xf numFmtId="0" fontId="133" fillId="0" borderId="0"/>
    <xf numFmtId="0" fontId="133" fillId="0" borderId="0"/>
    <xf numFmtId="0" fontId="133" fillId="0" borderId="0"/>
    <xf numFmtId="0" fontId="133" fillId="0" borderId="0"/>
    <xf numFmtId="0" fontId="133" fillId="0" borderId="0"/>
    <xf numFmtId="0" fontId="133" fillId="0" borderId="0"/>
    <xf numFmtId="0" fontId="133" fillId="0" borderId="0"/>
    <xf numFmtId="0" fontId="133" fillId="0" borderId="0"/>
    <xf numFmtId="0" fontId="133" fillId="0" borderId="0"/>
    <xf numFmtId="0" fontId="133" fillId="0" borderId="0"/>
    <xf numFmtId="0" fontId="133" fillId="0" borderId="0"/>
    <xf numFmtId="0" fontId="27" fillId="19" borderId="0" applyNumberFormat="0" applyBorder="0" applyAlignment="0" applyProtection="0"/>
    <xf numFmtId="0" fontId="27" fillId="19"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4" fillId="4" borderId="10" applyNumberFormat="0" applyFont="0" applyAlignment="0" applyProtection="0"/>
    <xf numFmtId="0" fontId="14" fillId="4" borderId="10" applyNumberFormat="0" applyFont="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20" borderId="0" applyNumberFormat="0" applyBorder="0" applyAlignment="0" applyProtection="0"/>
    <xf numFmtId="0" fontId="31" fillId="20" borderId="0" applyNumberFormat="0" applyBorder="0" applyAlignment="0" applyProtection="0"/>
    <xf numFmtId="0" fontId="101" fillId="0" borderId="0" applyNumberFormat="0" applyFill="0" applyBorder="0" applyAlignment="0" applyProtection="0">
      <alignment vertical="top"/>
      <protection locked="0"/>
    </xf>
    <xf numFmtId="40" fontId="102" fillId="0" borderId="0" applyFont="0" applyFill="0" applyBorder="0" applyAlignment="0" applyProtection="0"/>
    <xf numFmtId="38" fontId="102" fillId="0" borderId="0" applyFont="0" applyFill="0" applyBorder="0" applyAlignment="0" applyProtection="0"/>
    <xf numFmtId="40" fontId="103" fillId="0" borderId="0" applyFont="0" applyFill="0" applyBorder="0" applyAlignment="0" applyProtection="0"/>
    <xf numFmtId="38" fontId="103" fillId="0" borderId="0" applyFont="0" applyFill="0" applyBorder="0" applyAlignment="0" applyProtection="0"/>
    <xf numFmtId="0" fontId="102" fillId="0" borderId="0" applyFont="0" applyFill="0" applyBorder="0" applyAlignment="0" applyProtection="0"/>
    <xf numFmtId="0" fontId="102" fillId="0" borderId="0" applyFont="0" applyFill="0" applyBorder="0" applyAlignment="0" applyProtection="0"/>
    <xf numFmtId="0" fontId="104" fillId="0" borderId="0" applyFont="0" applyFill="0" applyBorder="0" applyAlignment="0" applyProtection="0"/>
    <xf numFmtId="0" fontId="104" fillId="0" borderId="0" applyFont="0" applyFill="0" applyBorder="0" applyAlignment="0" applyProtection="0"/>
    <xf numFmtId="0" fontId="105" fillId="0" borderId="0"/>
    <xf numFmtId="173" fontId="106" fillId="0" borderId="0" applyFont="0" applyFill="0" applyBorder="0" applyAlignment="0" applyProtection="0"/>
    <xf numFmtId="168" fontId="95" fillId="0" borderId="0" applyFont="0" applyFill="0" applyBorder="0" applyAlignment="0" applyProtection="0"/>
    <xf numFmtId="0" fontId="95" fillId="0" borderId="0"/>
    <xf numFmtId="165" fontId="52" fillId="0" borderId="0" applyFont="0" applyFill="0" applyBorder="0" applyAlignment="0" applyProtection="0"/>
    <xf numFmtId="0" fontId="52" fillId="0" borderId="0"/>
    <xf numFmtId="0" fontId="13"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8" fillId="0" borderId="0"/>
    <xf numFmtId="0" fontId="7" fillId="0" borderId="0"/>
    <xf numFmtId="0" fontId="6" fillId="0" borderId="0"/>
    <xf numFmtId="0" fontId="5" fillId="0" borderId="0"/>
    <xf numFmtId="164" fontId="14" fillId="0" borderId="0" applyFont="0" applyFill="0" applyBorder="0" applyAlignment="0" applyProtection="0"/>
    <xf numFmtId="0" fontId="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14"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4"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2" borderId="0" applyNumberFormat="0" applyBorder="0" applyAlignment="0" applyProtection="0"/>
    <xf numFmtId="0" fontId="15" fillId="5" borderId="0" applyNumberFormat="0" applyBorder="0" applyAlignment="0" applyProtection="0"/>
    <xf numFmtId="0" fontId="15" fillId="4" borderId="0" applyNumberFormat="0" applyBorder="0" applyAlignment="0" applyProtection="0"/>
    <xf numFmtId="0" fontId="15" fillId="6"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5" fillId="8" borderId="0" applyNumberFormat="0" applyBorder="0" applyAlignment="0" applyProtection="0"/>
    <xf numFmtId="0" fontId="15" fillId="7" borderId="0" applyNumberFormat="0" applyBorder="0" applyAlignment="0" applyProtection="0"/>
    <xf numFmtId="0" fontId="16" fillId="9"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6" borderId="0" applyNumberFormat="0" applyBorder="0" applyAlignment="0" applyProtection="0"/>
    <xf numFmtId="0" fontId="16" fillId="9" borderId="0" applyNumberFormat="0" applyBorder="0" applyAlignment="0" applyProtection="0"/>
    <xf numFmtId="0" fontId="16" fillId="3"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9" borderId="0" applyNumberFormat="0" applyBorder="0" applyAlignment="0" applyProtection="0"/>
    <xf numFmtId="0" fontId="16" fillId="16" borderId="0" applyNumberFormat="0" applyBorder="0" applyAlignment="0" applyProtection="0"/>
    <xf numFmtId="0" fontId="17" fillId="7" borderId="3" applyNumberFormat="0" applyAlignment="0" applyProtection="0"/>
    <xf numFmtId="0" fontId="18" fillId="17" borderId="4" applyNumberFormat="0" applyAlignment="0" applyProtection="0"/>
    <xf numFmtId="0" fontId="19" fillId="17" borderId="3" applyNumberFormat="0" applyAlignment="0" applyProtection="0"/>
    <xf numFmtId="0" fontId="20" fillId="0" borderId="5" applyNumberFormat="0" applyFill="0" applyAlignment="0" applyProtection="0"/>
    <xf numFmtId="0" fontId="21" fillId="0" borderId="6" applyNumberFormat="0" applyFill="0" applyAlignment="0" applyProtection="0"/>
    <xf numFmtId="0" fontId="22" fillId="0" borderId="7" applyNumberFormat="0" applyFill="0" applyAlignment="0" applyProtection="0"/>
    <xf numFmtId="0" fontId="22" fillId="0" borderId="0" applyNumberFormat="0" applyFill="0" applyBorder="0" applyAlignment="0" applyProtection="0"/>
    <xf numFmtId="0" fontId="23" fillId="0" borderId="8" applyNumberFormat="0" applyFill="0" applyAlignment="0" applyProtection="0"/>
    <xf numFmtId="0" fontId="24" fillId="18" borderId="9" applyNumberFormat="0" applyAlignment="0" applyProtection="0"/>
    <xf numFmtId="0" fontId="25" fillId="0" borderId="0" applyNumberFormat="0" applyFill="0" applyBorder="0" applyAlignment="0" applyProtection="0"/>
    <xf numFmtId="0" fontId="26" fillId="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19" borderId="0" applyNumberFormat="0" applyBorder="0" applyAlignment="0" applyProtection="0"/>
    <xf numFmtId="0" fontId="28" fillId="0" borderId="0" applyNumberFormat="0" applyFill="0" applyBorder="0" applyAlignment="0" applyProtection="0"/>
    <xf numFmtId="0" fontId="14" fillId="4" borderId="10" applyNumberFormat="0" applyFont="0" applyAlignment="0" applyProtection="0"/>
    <xf numFmtId="0" fontId="29" fillId="0" borderId="11" applyNumberFormat="0" applyFill="0" applyAlignment="0" applyProtection="0"/>
    <xf numFmtId="0" fontId="30" fillId="0" borderId="0" applyNumberFormat="0" applyFill="0" applyBorder="0" applyAlignment="0" applyProtection="0"/>
    <xf numFmtId="0" fontId="31" fillId="2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4" fillId="0" borderId="0" applyFont="0" applyFill="0" applyBorder="0" applyAlignment="0" applyProtection="0"/>
    <xf numFmtId="0" fontId="1" fillId="0" borderId="0"/>
  </cellStyleXfs>
  <cellXfs count="1314">
    <xf numFmtId="0" fontId="0" fillId="0" borderId="0" xfId="0"/>
    <xf numFmtId="0" fontId="0" fillId="25" borderId="0" xfId="0" applyFill="1" applyBorder="1"/>
    <xf numFmtId="3" fontId="134" fillId="25" borderId="0" xfId="0" applyNumberFormat="1" applyFont="1" applyFill="1" applyBorder="1" applyAlignment="1">
      <alignment horizontal="center" vertical="center"/>
    </xf>
    <xf numFmtId="3" fontId="0" fillId="0" borderId="0" xfId="0" applyNumberFormat="1"/>
    <xf numFmtId="0" fontId="0" fillId="0" borderId="0" xfId="0" applyAlignment="1">
      <alignment horizontal="center" vertical="center"/>
    </xf>
    <xf numFmtId="0" fontId="0" fillId="0" borderId="0" xfId="0" applyFill="1" applyBorder="1"/>
    <xf numFmtId="0" fontId="45" fillId="0" borderId="0" xfId="0" applyFont="1"/>
    <xf numFmtId="0" fontId="110" fillId="25" borderId="0" xfId="0" applyFont="1" applyFill="1" applyBorder="1"/>
    <xf numFmtId="0" fontId="110" fillId="25" borderId="0" xfId="0" applyFont="1" applyFill="1" applyBorder="1" applyAlignment="1"/>
    <xf numFmtId="0" fontId="108" fillId="0" borderId="0" xfId="0" applyFont="1" applyBorder="1"/>
    <xf numFmtId="0" fontId="110" fillId="0" borderId="0" xfId="0" applyFont="1" applyBorder="1"/>
    <xf numFmtId="0" fontId="108" fillId="0" borderId="0" xfId="0" applyFont="1"/>
    <xf numFmtId="0" fontId="110" fillId="0" borderId="0" xfId="0" applyFont="1"/>
    <xf numFmtId="0" fontId="44" fillId="23" borderId="12" xfId="0" applyFont="1" applyFill="1" applyBorder="1" applyAlignment="1">
      <alignment horizontal="center" vertical="center"/>
    </xf>
    <xf numFmtId="0" fontId="33" fillId="0" borderId="0" xfId="0" applyFont="1" applyAlignment="1">
      <alignment wrapText="1"/>
    </xf>
    <xf numFmtId="0" fontId="33" fillId="0" borderId="0" xfId="0" applyFont="1"/>
    <xf numFmtId="0" fontId="108" fillId="25" borderId="0" xfId="0" applyFont="1" applyFill="1"/>
    <xf numFmtId="0" fontId="115" fillId="0" borderId="0" xfId="261" applyFont="1" applyBorder="1"/>
    <xf numFmtId="0" fontId="0" fillId="25" borderId="0" xfId="0" applyFont="1" applyFill="1"/>
    <xf numFmtId="0" fontId="0" fillId="25" borderId="0" xfId="0" applyFill="1"/>
    <xf numFmtId="0" fontId="110" fillId="25" borderId="0" xfId="0" applyFont="1" applyFill="1"/>
    <xf numFmtId="0" fontId="14" fillId="25" borderId="0" xfId="261" applyFill="1" applyBorder="1"/>
    <xf numFmtId="0" fontId="14" fillId="25" borderId="0" xfId="261" applyFill="1"/>
    <xf numFmtId="164" fontId="37" fillId="25" borderId="0" xfId="261" applyNumberFormat="1" applyFont="1" applyFill="1" applyBorder="1" applyAlignment="1"/>
    <xf numFmtId="0" fontId="38" fillId="25" borderId="0" xfId="261" applyFont="1" applyFill="1" applyBorder="1" applyAlignment="1">
      <alignment vertical="center"/>
    </xf>
    <xf numFmtId="0" fontId="14" fillId="0" borderId="0" xfId="261"/>
    <xf numFmtId="3" fontId="14" fillId="0" borderId="0" xfId="261" applyNumberFormat="1"/>
    <xf numFmtId="0" fontId="14" fillId="0" borderId="0" xfId="261" applyFill="1" applyBorder="1"/>
    <xf numFmtId="0" fontId="14" fillId="0" borderId="0" xfId="261" applyBorder="1"/>
    <xf numFmtId="0" fontId="0" fillId="0" borderId="0" xfId="261" applyFont="1"/>
    <xf numFmtId="0" fontId="44" fillId="0" borderId="12" xfId="0" applyFont="1" applyBorder="1" applyAlignment="1">
      <alignment horizontal="center" vertical="center"/>
    </xf>
    <xf numFmtId="0" fontId="46" fillId="25" borderId="0" xfId="261" applyFont="1" applyFill="1" applyBorder="1"/>
    <xf numFmtId="0" fontId="14" fillId="0" borderId="0" xfId="261" applyFill="1"/>
    <xf numFmtId="0" fontId="48" fillId="0" borderId="0" xfId="261" applyFont="1" applyBorder="1" applyAlignment="1">
      <alignment vertical="top" wrapText="1"/>
    </xf>
    <xf numFmtId="0" fontId="14" fillId="25" borderId="0" xfId="261" applyFill="1" applyBorder="1" applyAlignment="1"/>
    <xf numFmtId="0" fontId="14" fillId="0" borderId="0" xfId="261" applyNumberFormat="1"/>
    <xf numFmtId="0" fontId="14" fillId="0" borderId="0" xfId="261" applyAlignment="1">
      <alignment horizontal="right"/>
    </xf>
    <xf numFmtId="14" fontId="14" fillId="0" borderId="0" xfId="261" applyNumberFormat="1" applyAlignment="1">
      <alignment horizontal="right"/>
    </xf>
    <xf numFmtId="14" fontId="14" fillId="0" borderId="32" xfId="261" applyNumberFormat="1" applyBorder="1" applyAlignment="1">
      <alignment horizontal="right"/>
    </xf>
    <xf numFmtId="0" fontId="14" fillId="0" borderId="33" xfId="261" applyBorder="1"/>
    <xf numFmtId="0" fontId="14" fillId="0" borderId="34" xfId="261" applyBorder="1"/>
    <xf numFmtId="0" fontId="14" fillId="0" borderId="30" xfId="261" applyBorder="1" applyAlignment="1">
      <alignment horizontal="right"/>
    </xf>
    <xf numFmtId="0" fontId="14" fillId="0" borderId="24" xfId="261" applyBorder="1"/>
    <xf numFmtId="0" fontId="14" fillId="0" borderId="35" xfId="261" applyBorder="1"/>
    <xf numFmtId="14" fontId="14" fillId="0" borderId="0" xfId="261" applyNumberFormat="1" applyFill="1" applyAlignment="1">
      <alignment horizontal="right"/>
    </xf>
    <xf numFmtId="0" fontId="116" fillId="0" borderId="0" xfId="261" applyFont="1" applyFill="1" applyBorder="1"/>
    <xf numFmtId="0" fontId="14" fillId="0" borderId="0" xfId="261" applyAlignment="1">
      <alignment vertical="center"/>
    </xf>
    <xf numFmtId="0" fontId="14" fillId="0" borderId="0" xfId="261" applyAlignment="1">
      <alignment wrapText="1"/>
    </xf>
    <xf numFmtId="0" fontId="14" fillId="0" borderId="0" xfId="261" applyAlignment="1">
      <alignment horizontal="left" vertical="top"/>
    </xf>
    <xf numFmtId="0" fontId="14" fillId="0" borderId="0" xfId="261" applyAlignment="1"/>
    <xf numFmtId="0" fontId="14" fillId="25" borderId="0" xfId="261" applyFill="1" applyAlignment="1">
      <alignment horizontal="left" vertical="top"/>
    </xf>
    <xf numFmtId="0" fontId="126" fillId="25" borderId="0" xfId="261" applyFont="1" applyFill="1"/>
    <xf numFmtId="14" fontId="14" fillId="0" borderId="0" xfId="261" applyNumberFormat="1" applyAlignment="1">
      <alignment horizontal="right" vertical="top"/>
    </xf>
    <xf numFmtId="0" fontId="0" fillId="0" borderId="0" xfId="261" applyFont="1" applyAlignment="1">
      <alignment vertical="center"/>
    </xf>
    <xf numFmtId="0" fontId="132" fillId="23" borderId="12" xfId="0" applyFont="1" applyFill="1" applyBorder="1" applyAlignment="1">
      <alignment horizontal="center" vertical="center"/>
    </xf>
    <xf numFmtId="0" fontId="132" fillId="23" borderId="15" xfId="0" applyFont="1" applyFill="1" applyBorder="1" applyAlignment="1">
      <alignment horizontal="center" vertical="center"/>
    </xf>
    <xf numFmtId="0" fontId="132" fillId="21" borderId="12" xfId="0" applyFont="1" applyFill="1" applyBorder="1" applyAlignment="1">
      <alignment horizontal="center" vertical="center"/>
    </xf>
    <xf numFmtId="0" fontId="131" fillId="22" borderId="12" xfId="0" applyFont="1" applyFill="1" applyBorder="1" applyAlignment="1">
      <alignment vertical="center"/>
    </xf>
    <xf numFmtId="0" fontId="14" fillId="0" borderId="0" xfId="261" applyAlignment="1">
      <alignment horizontal="left" vertical="center"/>
    </xf>
    <xf numFmtId="0" fontId="127" fillId="23" borderId="21" xfId="0" applyFont="1" applyFill="1" applyBorder="1" applyAlignment="1">
      <alignment vertical="center"/>
    </xf>
    <xf numFmtId="0" fontId="127" fillId="21" borderId="21" xfId="0" applyFont="1" applyFill="1" applyBorder="1" applyAlignment="1">
      <alignment vertical="center"/>
    </xf>
    <xf numFmtId="0" fontId="132" fillId="21" borderId="15" xfId="0" applyFont="1" applyFill="1" applyBorder="1" applyAlignment="1">
      <alignment horizontal="center" vertical="center"/>
    </xf>
    <xf numFmtId="0" fontId="128" fillId="22" borderId="21" xfId="0" applyFont="1" applyFill="1" applyBorder="1" applyAlignment="1">
      <alignment vertical="center"/>
    </xf>
    <xf numFmtId="0" fontId="131" fillId="22" borderId="15" xfId="0" applyFont="1" applyFill="1" applyBorder="1" applyAlignment="1">
      <alignment vertical="center"/>
    </xf>
    <xf numFmtId="0" fontId="0" fillId="0" borderId="0" xfId="261" applyFont="1" applyAlignment="1">
      <alignment vertical="top" wrapText="1"/>
    </xf>
    <xf numFmtId="14" fontId="14" fillId="0" borderId="0" xfId="261" applyNumberFormat="1" applyAlignment="1">
      <alignment horizontal="right" vertical="center"/>
    </xf>
    <xf numFmtId="0" fontId="0" fillId="0" borderId="0" xfId="261" applyFont="1" applyAlignment="1">
      <alignment horizontal="left" vertical="center"/>
    </xf>
    <xf numFmtId="0" fontId="14" fillId="0" borderId="0" xfId="261" applyFont="1"/>
    <xf numFmtId="0" fontId="140" fillId="0" borderId="0" xfId="0" applyFont="1" applyBorder="1" applyAlignment="1">
      <alignment horizontal="justify" vertical="center" wrapText="1"/>
    </xf>
    <xf numFmtId="0" fontId="0" fillId="0" borderId="0" xfId="261" applyFont="1" applyAlignment="1">
      <alignment horizontal="left" vertical="center"/>
    </xf>
    <xf numFmtId="14" fontId="0" fillId="0" borderId="0" xfId="261" applyNumberFormat="1" applyFont="1" applyAlignment="1">
      <alignment horizontal="right"/>
    </xf>
    <xf numFmtId="0" fontId="140" fillId="0" borderId="0" xfId="0" applyFont="1" applyBorder="1" applyAlignment="1">
      <alignment vertical="center" wrapText="1"/>
    </xf>
    <xf numFmtId="0" fontId="0" fillId="0" borderId="0" xfId="0" applyFont="1" applyBorder="1" applyAlignment="1">
      <alignment vertical="center" wrapText="1"/>
    </xf>
    <xf numFmtId="0" fontId="0" fillId="0" borderId="0" xfId="0" applyFont="1" applyBorder="1" applyAlignment="1">
      <alignment vertical="center"/>
    </xf>
    <xf numFmtId="0" fontId="140" fillId="0" borderId="0" xfId="0" applyFont="1" applyBorder="1" applyAlignment="1">
      <alignment horizontal="left" vertical="center"/>
    </xf>
    <xf numFmtId="0" fontId="0" fillId="0" borderId="0" xfId="261" applyFont="1" applyAlignment="1">
      <alignment horizontal="left" vertical="top"/>
    </xf>
    <xf numFmtId="0" fontId="0" fillId="0" borderId="0" xfId="261" applyFont="1" applyAlignment="1">
      <alignment vertical="top"/>
    </xf>
    <xf numFmtId="0" fontId="0" fillId="0" borderId="0" xfId="261" applyFont="1" applyAlignment="1">
      <alignment wrapText="1"/>
    </xf>
    <xf numFmtId="0" fontId="50" fillId="0" borderId="75" xfId="261" applyFont="1" applyBorder="1" applyAlignment="1">
      <alignment horizontal="center" vertical="center"/>
    </xf>
    <xf numFmtId="0" fontId="50" fillId="0" borderId="78" xfId="261" applyFont="1" applyBorder="1" applyAlignment="1">
      <alignment horizontal="center" vertical="center"/>
    </xf>
    <xf numFmtId="0" fontId="43" fillId="0" borderId="52" xfId="261" applyFont="1" applyBorder="1" applyAlignment="1">
      <alignment horizontal="center" vertical="center" wrapText="1"/>
    </xf>
    <xf numFmtId="0" fontId="43" fillId="0" borderId="69" xfId="261" applyFont="1" applyBorder="1" applyAlignment="1">
      <alignment horizontal="center" vertical="center" wrapText="1"/>
    </xf>
    <xf numFmtId="0" fontId="136" fillId="27" borderId="60" xfId="261" applyFont="1" applyFill="1" applyBorder="1" applyAlignment="1">
      <alignment vertical="center" wrapText="1" shrinkToFit="1"/>
    </xf>
    <xf numFmtId="3" fontId="144" fillId="27" borderId="52" xfId="261" applyNumberFormat="1" applyFont="1" applyFill="1" applyBorder="1" applyAlignment="1">
      <alignment horizontal="center" vertical="center"/>
    </xf>
    <xf numFmtId="3" fontId="144" fillId="27" borderId="69" xfId="261" applyNumberFormat="1" applyFont="1" applyFill="1" applyBorder="1" applyAlignment="1">
      <alignment horizontal="center" vertical="center"/>
    </xf>
    <xf numFmtId="0" fontId="41" fillId="26" borderId="60" xfId="261" applyFont="1" applyFill="1" applyBorder="1" applyAlignment="1">
      <alignment vertical="center" wrapText="1"/>
    </xf>
    <xf numFmtId="0" fontId="44" fillId="23" borderId="52" xfId="261" applyFont="1" applyFill="1" applyBorder="1" applyAlignment="1">
      <alignment horizontal="center" vertical="center"/>
    </xf>
    <xf numFmtId="0" fontId="44" fillId="23" borderId="69" xfId="261" applyFont="1" applyFill="1" applyBorder="1" applyAlignment="1">
      <alignment horizontal="center" vertical="center"/>
    </xf>
    <xf numFmtId="0" fontId="41" fillId="0" borderId="60" xfId="261" applyFont="1" applyFill="1" applyBorder="1" applyAlignment="1">
      <alignment vertical="center" wrapText="1"/>
    </xf>
    <xf numFmtId="0" fontId="44" fillId="0" borderId="52" xfId="261" applyFont="1" applyFill="1" applyBorder="1" applyAlignment="1">
      <alignment horizontal="center" vertical="center"/>
    </xf>
    <xf numFmtId="0" fontId="44" fillId="0" borderId="69" xfId="261" applyFont="1" applyFill="1" applyBorder="1" applyAlignment="1">
      <alignment horizontal="center" vertical="center"/>
    </xf>
    <xf numFmtId="0" fontId="41" fillId="25" borderId="60" xfId="261" applyFont="1" applyFill="1" applyBorder="1" applyAlignment="1">
      <alignment vertical="center" wrapText="1"/>
    </xf>
    <xf numFmtId="0" fontId="44" fillId="25" borderId="52" xfId="261" applyFont="1" applyFill="1" applyBorder="1" applyAlignment="1">
      <alignment horizontal="center" vertical="center"/>
    </xf>
    <xf numFmtId="0" fontId="44" fillId="25" borderId="69" xfId="261" applyFont="1" applyFill="1" applyBorder="1" applyAlignment="1">
      <alignment horizontal="center" vertical="center"/>
    </xf>
    <xf numFmtId="0" fontId="0" fillId="0" borderId="0" xfId="0" applyFill="1"/>
    <xf numFmtId="0" fontId="148" fillId="0" borderId="79" xfId="261" applyFont="1" applyBorder="1" applyAlignment="1">
      <alignment horizontal="center" vertical="center"/>
    </xf>
    <xf numFmtId="0" fontId="148" fillId="0" borderId="82" xfId="261" applyFont="1" applyBorder="1" applyAlignment="1">
      <alignment horizontal="center" vertical="center"/>
    </xf>
    <xf numFmtId="0" fontId="41" fillId="0" borderId="63" xfId="261" applyFont="1" applyFill="1" applyBorder="1" applyAlignment="1">
      <alignment vertical="center" wrapText="1"/>
    </xf>
    <xf numFmtId="0" fontId="121" fillId="0" borderId="63" xfId="261" applyFont="1" applyFill="1" applyBorder="1" applyAlignment="1">
      <alignment vertical="center" wrapText="1"/>
    </xf>
    <xf numFmtId="0" fontId="50" fillId="0" borderId="69" xfId="261" applyFont="1" applyBorder="1" applyAlignment="1">
      <alignment horizontal="center" vertical="center"/>
    </xf>
    <xf numFmtId="0" fontId="144" fillId="27" borderId="60" xfId="261" applyFont="1" applyFill="1" applyBorder="1" applyAlignment="1">
      <alignment vertical="center" wrapText="1" shrinkToFit="1"/>
    </xf>
    <xf numFmtId="0" fontId="151" fillId="25" borderId="0" xfId="261" applyFont="1" applyFill="1"/>
    <xf numFmtId="0" fontId="151" fillId="25" borderId="0" xfId="261" applyFont="1" applyFill="1" applyBorder="1"/>
    <xf numFmtId="0" fontId="153" fillId="25" borderId="0" xfId="261" applyFont="1" applyFill="1"/>
    <xf numFmtId="0" fontId="48" fillId="0" borderId="0" xfId="261" applyFont="1" applyFill="1" applyBorder="1" applyAlignment="1">
      <alignment vertical="top" wrapText="1"/>
    </xf>
    <xf numFmtId="0" fontId="154" fillId="25" borderId="0" xfId="261" applyFont="1" applyFill="1" applyAlignment="1">
      <alignment horizontal="left" vertical="top"/>
    </xf>
    <xf numFmtId="0" fontId="50" fillId="0" borderId="59" xfId="261" applyFont="1" applyBorder="1" applyAlignment="1">
      <alignment horizontal="center" vertical="center"/>
    </xf>
    <xf numFmtId="0" fontId="155" fillId="0" borderId="0" xfId="261" applyFont="1" applyAlignment="1">
      <alignment horizontal="right"/>
    </xf>
    <xf numFmtId="0" fontId="155" fillId="0" borderId="0" xfId="261" applyFont="1"/>
    <xf numFmtId="14" fontId="0" fillId="0" borderId="0" xfId="261" quotePrefix="1" applyNumberFormat="1" applyFont="1" applyAlignment="1">
      <alignment horizontal="right"/>
    </xf>
    <xf numFmtId="0" fontId="157" fillId="25" borderId="0" xfId="0" applyFont="1" applyFill="1" applyBorder="1" applyAlignment="1">
      <alignment horizontal="right" wrapText="1"/>
    </xf>
    <xf numFmtId="0" fontId="157" fillId="25" borderId="0" xfId="0" applyFont="1" applyFill="1" applyBorder="1" applyAlignment="1">
      <alignment horizontal="right"/>
    </xf>
    <xf numFmtId="3" fontId="138" fillId="27" borderId="18" xfId="0" applyNumberFormat="1" applyFont="1" applyFill="1" applyBorder="1" applyAlignment="1">
      <alignment horizontal="center" vertical="center" wrapText="1"/>
    </xf>
    <xf numFmtId="3" fontId="158" fillId="29" borderId="36" xfId="0" applyNumberFormat="1" applyFont="1" applyFill="1" applyBorder="1" applyAlignment="1">
      <alignment horizontal="center" vertical="center" wrapText="1"/>
    </xf>
    <xf numFmtId="3" fontId="158" fillId="29" borderId="32" xfId="0" applyNumberFormat="1" applyFont="1" applyFill="1" applyBorder="1" applyAlignment="1">
      <alignment horizontal="center" vertical="center" wrapText="1"/>
    </xf>
    <xf numFmtId="3" fontId="158" fillId="29" borderId="34" xfId="0" applyNumberFormat="1" applyFont="1" applyFill="1" applyBorder="1" applyAlignment="1">
      <alignment horizontal="center" vertical="center" wrapText="1"/>
    </xf>
    <xf numFmtId="3" fontId="158" fillId="29" borderId="58" xfId="0" applyNumberFormat="1" applyFont="1" applyFill="1" applyBorder="1" applyAlignment="1">
      <alignment horizontal="center" vertical="center" wrapText="1"/>
    </xf>
    <xf numFmtId="3" fontId="33" fillId="0" borderId="0" xfId="0" applyNumberFormat="1" applyFont="1"/>
    <xf numFmtId="0" fontId="163" fillId="25" borderId="0" xfId="0" applyFont="1" applyFill="1" applyBorder="1" applyAlignment="1">
      <alignment horizontal="left" vertical="center"/>
    </xf>
    <xf numFmtId="0" fontId="0" fillId="25" borderId="0" xfId="0" applyFill="1" applyBorder="1" applyAlignment="1">
      <alignment vertical="center"/>
    </xf>
    <xf numFmtId="0" fontId="163" fillId="25" borderId="0" xfId="0" applyFont="1" applyFill="1" applyBorder="1" applyAlignment="1">
      <alignment vertical="center" wrapText="1"/>
    </xf>
    <xf numFmtId="0" fontId="0" fillId="0" borderId="0" xfId="0" applyFill="1" applyBorder="1" applyAlignment="1">
      <alignment vertical="center"/>
    </xf>
    <xf numFmtId="0" fontId="163" fillId="25" borderId="0" xfId="0" applyFont="1" applyFill="1" applyBorder="1" applyAlignment="1">
      <alignment vertical="center"/>
    </xf>
    <xf numFmtId="3" fontId="138" fillId="27" borderId="12" xfId="0" applyNumberFormat="1" applyFont="1" applyFill="1" applyBorder="1" applyAlignment="1">
      <alignment horizontal="center" vertical="center" wrapText="1"/>
    </xf>
    <xf numFmtId="0" fontId="44" fillId="0" borderId="29" xfId="0" applyFont="1" applyBorder="1" applyAlignment="1">
      <alignment horizontal="center" vertical="center"/>
    </xf>
    <xf numFmtId="0" fontId="47" fillId="24" borderId="16" xfId="0" applyFont="1" applyFill="1" applyBorder="1" applyAlignment="1">
      <alignment vertical="center" textRotation="90"/>
    </xf>
    <xf numFmtId="0" fontId="47" fillId="24" borderId="26" xfId="0" applyFont="1" applyFill="1" applyBorder="1" applyAlignment="1">
      <alignment vertical="center" textRotation="90"/>
    </xf>
    <xf numFmtId="3" fontId="158" fillId="26" borderId="16" xfId="0" applyNumberFormat="1" applyFont="1" applyFill="1" applyBorder="1" applyAlignment="1">
      <alignment horizontal="center" vertical="center" wrapText="1"/>
    </xf>
    <xf numFmtId="3" fontId="164" fillId="26" borderId="26" xfId="0" applyNumberFormat="1" applyFont="1" applyFill="1" applyBorder="1" applyAlignment="1">
      <alignment horizontal="center" vertical="center"/>
    </xf>
    <xf numFmtId="3" fontId="164" fillId="26" borderId="46" xfId="0" applyNumberFormat="1" applyFont="1" applyFill="1" applyBorder="1" applyAlignment="1">
      <alignment horizontal="center" vertical="center"/>
    </xf>
    <xf numFmtId="3" fontId="158" fillId="25" borderId="95" xfId="0" applyNumberFormat="1" applyFont="1" applyFill="1" applyBorder="1" applyAlignment="1">
      <alignment horizontal="center" vertical="center" wrapText="1"/>
    </xf>
    <xf numFmtId="3" fontId="164" fillId="25" borderId="96" xfId="0" applyNumberFormat="1" applyFont="1" applyFill="1" applyBorder="1" applyAlignment="1">
      <alignment horizontal="center" vertical="center"/>
    </xf>
    <xf numFmtId="3" fontId="164" fillId="25" borderId="97" xfId="0" applyNumberFormat="1" applyFont="1" applyFill="1" applyBorder="1" applyAlignment="1">
      <alignment horizontal="center" vertical="center"/>
    </xf>
    <xf numFmtId="3" fontId="158" fillId="25" borderId="30" xfId="0" applyNumberFormat="1" applyFont="1" applyFill="1" applyBorder="1" applyAlignment="1">
      <alignment horizontal="center" vertical="center" wrapText="1"/>
    </xf>
    <xf numFmtId="3" fontId="164" fillId="25" borderId="24" xfId="0" applyNumberFormat="1" applyFont="1" applyFill="1" applyBorder="1" applyAlignment="1">
      <alignment horizontal="center" vertical="center"/>
    </xf>
    <xf numFmtId="3" fontId="164" fillId="25" borderId="35" xfId="0" applyNumberFormat="1" applyFont="1" applyFill="1" applyBorder="1" applyAlignment="1">
      <alignment horizontal="center" vertical="center"/>
    </xf>
    <xf numFmtId="0" fontId="123" fillId="25" borderId="93" xfId="0" applyFont="1" applyFill="1" applyBorder="1" applyAlignment="1">
      <alignment vertical="center" wrapText="1"/>
    </xf>
    <xf numFmtId="0" fontId="123" fillId="25" borderId="0" xfId="0" applyFont="1" applyFill="1" applyBorder="1" applyAlignment="1">
      <alignment vertical="center" wrapText="1"/>
    </xf>
    <xf numFmtId="0" fontId="123" fillId="25" borderId="94" xfId="0" applyFont="1" applyFill="1" applyBorder="1" applyAlignment="1">
      <alignment vertical="center" wrapText="1"/>
    </xf>
    <xf numFmtId="0" fontId="167" fillId="0" borderId="0" xfId="0" applyFont="1" applyAlignment="1">
      <alignment wrapText="1"/>
    </xf>
    <xf numFmtId="0" fontId="114" fillId="25" borderId="0" xfId="0" applyFont="1" applyFill="1" applyBorder="1" applyAlignment="1">
      <alignment horizontal="right" wrapText="1"/>
    </xf>
    <xf numFmtId="0" fontId="114" fillId="25" borderId="0" xfId="0" applyFont="1" applyFill="1" applyBorder="1" applyAlignment="1">
      <alignment horizontal="right"/>
    </xf>
    <xf numFmtId="0" fontId="169" fillId="22" borderId="98" xfId="0" applyFont="1" applyFill="1" applyBorder="1" applyAlignment="1">
      <alignment horizontal="center" vertical="center" wrapText="1"/>
    </xf>
    <xf numFmtId="3" fontId="169" fillId="22" borderId="57" xfId="0" applyNumberFormat="1" applyFont="1" applyFill="1" applyBorder="1" applyAlignment="1">
      <alignment horizontal="center" vertical="center"/>
    </xf>
    <xf numFmtId="3" fontId="169" fillId="22" borderId="99" xfId="0" applyNumberFormat="1" applyFont="1" applyFill="1" applyBorder="1" applyAlignment="1">
      <alignment horizontal="center" vertical="center"/>
    </xf>
    <xf numFmtId="0" fontId="42" fillId="0" borderId="21" xfId="0" applyFont="1" applyBorder="1" applyAlignment="1">
      <alignment horizontal="center" vertical="center"/>
    </xf>
    <xf numFmtId="0" fontId="42" fillId="0" borderId="22" xfId="0" applyFont="1" applyBorder="1" applyAlignment="1">
      <alignment horizontal="center" vertical="center"/>
    </xf>
    <xf numFmtId="0" fontId="127" fillId="0" borderId="13" xfId="0" applyFont="1" applyFill="1" applyBorder="1" applyAlignment="1">
      <alignment vertical="center"/>
    </xf>
    <xf numFmtId="0" fontId="169" fillId="22" borderId="42" xfId="0" applyFont="1" applyFill="1" applyBorder="1" applyAlignment="1">
      <alignment horizontal="center" vertical="center" wrapText="1"/>
    </xf>
    <xf numFmtId="3" fontId="169" fillId="22" borderId="36" xfId="0" applyNumberFormat="1" applyFont="1" applyFill="1" applyBorder="1" applyAlignment="1">
      <alignment horizontal="center" vertical="center"/>
    </xf>
    <xf numFmtId="3" fontId="169" fillId="22" borderId="58" xfId="0" applyNumberFormat="1" applyFont="1" applyFill="1" applyBorder="1" applyAlignment="1">
      <alignment horizontal="center" vertical="center"/>
    </xf>
    <xf numFmtId="0" fontId="50" fillId="0" borderId="52" xfId="261" applyFont="1" applyBorder="1" applyAlignment="1">
      <alignment horizontal="center" vertical="center" wrapText="1"/>
    </xf>
    <xf numFmtId="0" fontId="171" fillId="0" borderId="52" xfId="261" applyFont="1" applyBorder="1" applyAlignment="1">
      <alignment horizontal="center" vertical="center"/>
    </xf>
    <xf numFmtId="0" fontId="50" fillId="0" borderId="69" xfId="261" applyFont="1" applyBorder="1" applyAlignment="1">
      <alignment horizontal="center" vertical="center" wrapText="1"/>
    </xf>
    <xf numFmtId="0" fontId="50" fillId="0" borderId="61" xfId="261" applyFont="1" applyBorder="1" applyAlignment="1">
      <alignment horizontal="center" vertical="center" wrapText="1"/>
    </xf>
    <xf numFmtId="0" fontId="172" fillId="0" borderId="0" xfId="261" applyFont="1"/>
    <xf numFmtId="0" fontId="173" fillId="0" borderId="0" xfId="0" applyFont="1" applyBorder="1" applyAlignment="1">
      <alignment horizontal="left" vertical="center" wrapText="1"/>
    </xf>
    <xf numFmtId="0" fontId="174" fillId="0" borderId="0" xfId="0" applyFont="1" applyBorder="1" applyAlignment="1">
      <alignment vertical="center" wrapText="1"/>
    </xf>
    <xf numFmtId="14" fontId="14" fillId="0" borderId="0" xfId="261" quotePrefix="1" applyNumberFormat="1" applyFont="1" applyAlignment="1">
      <alignment horizontal="right"/>
    </xf>
    <xf numFmtId="0" fontId="14" fillId="0" borderId="0" xfId="261" applyFont="1" applyAlignment="1">
      <alignment horizontal="right"/>
    </xf>
    <xf numFmtId="14" fontId="14" fillId="0" borderId="0" xfId="261" applyNumberFormat="1" applyFont="1" applyAlignment="1">
      <alignment horizontal="right"/>
    </xf>
    <xf numFmtId="3" fontId="158" fillId="0" borderId="36" xfId="0" applyNumberFormat="1" applyFont="1" applyFill="1" applyBorder="1" applyAlignment="1">
      <alignment horizontal="center" vertical="center" wrapText="1"/>
    </xf>
    <xf numFmtId="0" fontId="44" fillId="25" borderId="12" xfId="0" applyFont="1" applyFill="1" applyBorder="1" applyAlignment="1">
      <alignment horizontal="center" vertical="center"/>
    </xf>
    <xf numFmtId="0" fontId="41" fillId="28" borderId="60" xfId="261" applyFont="1" applyFill="1" applyBorder="1" applyAlignment="1">
      <alignment vertical="center" wrapText="1"/>
    </xf>
    <xf numFmtId="0" fontId="44" fillId="28" borderId="52" xfId="261" applyFont="1" applyFill="1" applyBorder="1" applyAlignment="1">
      <alignment horizontal="center" vertical="center"/>
    </xf>
    <xf numFmtId="0" fontId="44" fillId="28" borderId="69" xfId="261" applyFont="1" applyFill="1" applyBorder="1" applyAlignment="1">
      <alignment horizontal="center" vertical="center"/>
    </xf>
    <xf numFmtId="0" fontId="168" fillId="25" borderId="0" xfId="0" applyFont="1" applyFill="1" applyBorder="1" applyAlignment="1">
      <alignment horizontal="right" wrapText="1"/>
    </xf>
    <xf numFmtId="0" fontId="33" fillId="0" borderId="0" xfId="0" applyFont="1" applyAlignment="1">
      <alignment horizontal="center" vertical="center" wrapText="1"/>
    </xf>
    <xf numFmtId="0" fontId="35" fillId="0" borderId="0" xfId="0" applyFont="1" applyBorder="1" applyAlignment="1">
      <alignment horizontal="center"/>
    </xf>
    <xf numFmtId="0" fontId="35" fillId="0" borderId="33" xfId="0" applyFont="1" applyBorder="1" applyAlignment="1">
      <alignment horizontal="center"/>
    </xf>
    <xf numFmtId="0" fontId="35" fillId="0" borderId="34" xfId="0" applyFont="1" applyBorder="1" applyAlignment="1">
      <alignment horizontal="center"/>
    </xf>
    <xf numFmtId="0" fontId="121" fillId="0" borderId="32" xfId="0" applyFont="1" applyBorder="1"/>
    <xf numFmtId="0" fontId="169" fillId="22" borderId="42" xfId="0" applyFont="1" applyFill="1" applyBorder="1" applyAlignment="1">
      <alignment horizontal="left" vertical="center" wrapText="1"/>
    </xf>
    <xf numFmtId="0" fontId="121" fillId="0" borderId="0" xfId="0" applyFont="1" applyBorder="1"/>
    <xf numFmtId="3" fontId="0" fillId="0" borderId="0" xfId="0" applyNumberFormat="1" applyFill="1" applyBorder="1"/>
    <xf numFmtId="3" fontId="0" fillId="0" borderId="0" xfId="0" applyNumberFormat="1" applyFill="1" applyBorder="1" applyAlignment="1">
      <alignment vertical="center"/>
    </xf>
    <xf numFmtId="0" fontId="137" fillId="27" borderId="101" xfId="261" applyFont="1" applyFill="1" applyBorder="1" applyAlignment="1">
      <alignment vertical="center" wrapText="1" shrinkToFit="1"/>
    </xf>
    <xf numFmtId="3" fontId="144" fillId="27" borderId="70" xfId="261" applyNumberFormat="1" applyFont="1" applyFill="1" applyBorder="1" applyAlignment="1">
      <alignment horizontal="center" vertical="center"/>
    </xf>
    <xf numFmtId="3" fontId="144" fillId="27" borderId="71" xfId="261" applyNumberFormat="1" applyFont="1" applyFill="1" applyBorder="1" applyAlignment="1">
      <alignment horizontal="center" vertical="center"/>
    </xf>
    <xf numFmtId="0" fontId="171" fillId="0" borderId="69" xfId="261" applyFont="1" applyBorder="1" applyAlignment="1">
      <alignment horizontal="center" vertical="center"/>
    </xf>
    <xf numFmtId="0" fontId="136" fillId="27" borderId="101" xfId="261" applyFont="1" applyFill="1" applyBorder="1" applyAlignment="1">
      <alignment vertical="center" wrapText="1" shrinkToFit="1"/>
    </xf>
    <xf numFmtId="3" fontId="137" fillId="27" borderId="70" xfId="261" applyNumberFormat="1" applyFont="1" applyFill="1" applyBorder="1" applyAlignment="1">
      <alignment horizontal="center" vertical="center"/>
    </xf>
    <xf numFmtId="3" fontId="137" fillId="27" borderId="71" xfId="261" applyNumberFormat="1" applyFont="1" applyFill="1" applyBorder="1" applyAlignment="1">
      <alignment horizontal="center" vertical="center"/>
    </xf>
    <xf numFmtId="0" fontId="120" fillId="0" borderId="105" xfId="0" applyFont="1" applyBorder="1" applyAlignment="1">
      <alignment horizontal="center" vertical="center"/>
    </xf>
    <xf numFmtId="0" fontId="42" fillId="0" borderId="107" xfId="261" applyFont="1" applyFill="1" applyBorder="1" applyAlignment="1">
      <alignment horizontal="center" vertical="center" wrapText="1"/>
    </xf>
    <xf numFmtId="0" fontId="160" fillId="0" borderId="118" xfId="261" applyFont="1" applyFill="1" applyBorder="1" applyAlignment="1">
      <alignment horizontal="center" vertical="center" wrapText="1"/>
    </xf>
    <xf numFmtId="0" fontId="42" fillId="0" borderId="119" xfId="261" applyFont="1" applyFill="1" applyBorder="1" applyAlignment="1">
      <alignment horizontal="center" vertical="center" wrapText="1"/>
    </xf>
    <xf numFmtId="0" fontId="42" fillId="0" borderId="120" xfId="261" applyFont="1" applyFill="1" applyBorder="1" applyAlignment="1">
      <alignment horizontal="center" vertical="center" wrapText="1"/>
    </xf>
    <xf numFmtId="0" fontId="120" fillId="0" borderId="121" xfId="0" applyFont="1" applyBorder="1" applyAlignment="1">
      <alignment horizontal="center" vertical="center"/>
    </xf>
    <xf numFmtId="0" fontId="0" fillId="25" borderId="64" xfId="0" applyFill="1" applyBorder="1" applyAlignment="1">
      <alignment vertical="center"/>
    </xf>
    <xf numFmtId="0" fontId="163" fillId="25" borderId="63" xfId="0" applyFont="1" applyFill="1" applyBorder="1" applyAlignment="1">
      <alignment horizontal="left" vertical="center" wrapText="1"/>
    </xf>
    <xf numFmtId="0" fontId="163" fillId="25" borderId="63" xfId="0" applyFont="1" applyFill="1" applyBorder="1" applyAlignment="1">
      <alignment vertical="center" wrapText="1"/>
    </xf>
    <xf numFmtId="3" fontId="138" fillId="27" borderId="105" xfId="0" applyNumberFormat="1" applyFont="1" applyFill="1" applyBorder="1" applyAlignment="1">
      <alignment horizontal="center" vertical="center" wrapText="1"/>
    </xf>
    <xf numFmtId="3" fontId="138" fillId="27" borderId="106" xfId="0" applyNumberFormat="1" applyFont="1" applyFill="1" applyBorder="1" applyAlignment="1">
      <alignment horizontal="center" vertical="center" wrapText="1"/>
    </xf>
    <xf numFmtId="0" fontId="123" fillId="23" borderId="111" xfId="0" applyFont="1" applyFill="1" applyBorder="1" applyAlignment="1">
      <alignment vertical="center" wrapText="1"/>
    </xf>
    <xf numFmtId="0" fontId="44" fillId="23" borderId="106" xfId="0" applyFont="1" applyFill="1" applyBorder="1" applyAlignment="1">
      <alignment horizontal="center" vertical="center"/>
    </xf>
    <xf numFmtId="0" fontId="152" fillId="24" borderId="111" xfId="0" applyFont="1" applyFill="1" applyBorder="1" applyAlignment="1">
      <alignment vertical="center" textRotation="90"/>
    </xf>
    <xf numFmtId="0" fontId="47" fillId="24" borderId="112" xfId="0" applyFont="1" applyFill="1" applyBorder="1" applyAlignment="1">
      <alignment vertical="center" textRotation="90"/>
    </xf>
    <xf numFmtId="0" fontId="123" fillId="25" borderId="126" xfId="0" applyFont="1" applyFill="1" applyBorder="1" applyAlignment="1">
      <alignment vertical="center" wrapText="1"/>
    </xf>
    <xf numFmtId="0" fontId="123" fillId="25" borderId="67" xfId="0" applyFont="1" applyFill="1" applyBorder="1" applyAlignment="1">
      <alignment vertical="center" wrapText="1"/>
    </xf>
    <xf numFmtId="0" fontId="123" fillId="25" borderId="127" xfId="0" applyFont="1" applyFill="1" applyBorder="1" applyAlignment="1">
      <alignment vertical="center" wrapText="1"/>
    </xf>
    <xf numFmtId="0" fontId="121" fillId="0" borderId="93" xfId="0" applyFont="1" applyBorder="1"/>
    <xf numFmtId="3" fontId="138" fillId="27" borderId="102" xfId="0" applyNumberFormat="1" applyFont="1" applyFill="1" applyBorder="1" applyAlignment="1">
      <alignment horizontal="center" vertical="center" wrapText="1"/>
    </xf>
    <xf numFmtId="3" fontId="138" fillId="27" borderId="103" xfId="0" applyNumberFormat="1" applyFont="1" applyFill="1" applyBorder="1" applyAlignment="1">
      <alignment horizontal="center" vertical="center" wrapText="1"/>
    </xf>
    <xf numFmtId="3" fontId="138" fillId="27" borderId="104" xfId="0" applyNumberFormat="1" applyFont="1" applyFill="1" applyBorder="1" applyAlignment="1">
      <alignment horizontal="center" vertical="center" wrapText="1"/>
    </xf>
    <xf numFmtId="0" fontId="163" fillId="25" borderId="63" xfId="0" applyFont="1" applyFill="1" applyBorder="1" applyAlignment="1">
      <alignment horizontal="left" vertical="center"/>
    </xf>
    <xf numFmtId="0" fontId="163" fillId="25" borderId="63" xfId="0" applyFont="1" applyFill="1" applyBorder="1" applyAlignment="1">
      <alignment vertical="center"/>
    </xf>
    <xf numFmtId="0" fontId="163" fillId="25" borderId="64" xfId="0" applyFont="1" applyFill="1" applyBorder="1" applyAlignment="1">
      <alignment horizontal="left" vertical="center" wrapText="1"/>
    </xf>
    <xf numFmtId="0" fontId="123" fillId="0" borderId="120" xfId="0" applyFont="1" applyBorder="1" applyAlignment="1">
      <alignment vertical="center" wrapText="1"/>
    </xf>
    <xf numFmtId="0" fontId="44" fillId="0" borderId="115" xfId="0" applyFont="1" applyBorder="1" applyAlignment="1">
      <alignment horizontal="center" vertical="center"/>
    </xf>
    <xf numFmtId="0" fontId="123" fillId="0" borderId="111" xfId="0" applyFont="1" applyBorder="1" applyAlignment="1">
      <alignment vertical="center" wrapText="1"/>
    </xf>
    <xf numFmtId="0" fontId="44" fillId="0" borderId="106" xfId="0" applyFont="1" applyBorder="1" applyAlignment="1">
      <alignment horizontal="center" vertical="center"/>
    </xf>
    <xf numFmtId="3" fontId="141" fillId="27" borderId="119" xfId="0" applyNumberFormat="1" applyFont="1" applyFill="1" applyBorder="1" applyAlignment="1">
      <alignment horizontal="left" vertical="center" wrapText="1" indent="1"/>
    </xf>
    <xf numFmtId="3" fontId="158" fillId="26" borderId="111" xfId="0" applyNumberFormat="1" applyFont="1" applyFill="1" applyBorder="1" applyAlignment="1">
      <alignment vertical="top" wrapText="1"/>
    </xf>
    <xf numFmtId="3" fontId="164" fillId="26" borderId="112" xfId="0" applyNumberFormat="1" applyFont="1" applyFill="1" applyBorder="1" applyAlignment="1">
      <alignment horizontal="center" vertical="center"/>
    </xf>
    <xf numFmtId="0" fontId="42" fillId="30" borderId="124" xfId="261" applyFont="1" applyFill="1" applyBorder="1" applyAlignment="1">
      <alignment horizontal="left" vertical="center" wrapText="1"/>
    </xf>
    <xf numFmtId="3" fontId="165" fillId="30" borderId="128" xfId="0" applyNumberFormat="1" applyFont="1" applyFill="1" applyBorder="1" applyAlignment="1">
      <alignment horizontal="center" vertical="center" wrapText="1"/>
    </xf>
    <xf numFmtId="0" fontId="42" fillId="30" borderId="63" xfId="261" applyFont="1" applyFill="1" applyBorder="1" applyAlignment="1">
      <alignment horizontal="left" vertical="center" wrapText="1"/>
    </xf>
    <xf numFmtId="3" fontId="165" fillId="30" borderId="115" xfId="0" applyNumberFormat="1" applyFont="1" applyFill="1" applyBorder="1" applyAlignment="1">
      <alignment horizontal="center" vertical="center" wrapText="1"/>
    </xf>
    <xf numFmtId="0" fontId="123" fillId="30" borderId="119" xfId="0" applyFont="1" applyFill="1" applyBorder="1" applyAlignment="1">
      <alignment vertical="center" wrapText="1"/>
    </xf>
    <xf numFmtId="0" fontId="123" fillId="30" borderId="63" xfId="0" applyFont="1" applyFill="1" applyBorder="1" applyAlignment="1">
      <alignment vertical="center" wrapText="1"/>
    </xf>
    <xf numFmtId="0" fontId="123" fillId="30" borderId="66" xfId="0" applyFont="1" applyFill="1" applyBorder="1" applyAlignment="1">
      <alignment vertical="center" wrapText="1"/>
    </xf>
    <xf numFmtId="0" fontId="137" fillId="25" borderId="0" xfId="261" applyFont="1" applyFill="1" applyBorder="1" applyAlignment="1">
      <alignment vertical="center" wrapText="1" shrinkToFit="1"/>
    </xf>
    <xf numFmtId="3" fontId="144" fillId="25" borderId="0" xfId="261" applyNumberFormat="1" applyFont="1" applyFill="1" applyBorder="1" applyAlignment="1">
      <alignment horizontal="center" vertical="center"/>
    </xf>
    <xf numFmtId="0" fontId="35" fillId="25" borderId="0" xfId="0" applyFont="1" applyFill="1" applyBorder="1" applyAlignment="1">
      <alignment horizontal="center"/>
    </xf>
    <xf numFmtId="0" fontId="48" fillId="25" borderId="0" xfId="261" applyFont="1" applyFill="1" applyBorder="1"/>
    <xf numFmtId="0" fontId="115" fillId="25" borderId="0" xfId="261" applyFont="1" applyFill="1" applyBorder="1"/>
    <xf numFmtId="0" fontId="122" fillId="0" borderId="63" xfId="261" applyFont="1" applyFill="1" applyBorder="1" applyAlignment="1">
      <alignment vertical="center" wrapText="1"/>
    </xf>
    <xf numFmtId="0" fontId="124" fillId="0" borderId="74" xfId="261" applyFont="1" applyFill="1" applyBorder="1" applyAlignment="1">
      <alignment vertical="center" wrapText="1"/>
    </xf>
    <xf numFmtId="0" fontId="0" fillId="0" borderId="0" xfId="261" applyFont="1" applyAlignment="1">
      <alignment horizontal="left" vertical="center"/>
    </xf>
    <xf numFmtId="0" fontId="14" fillId="0" borderId="0" xfId="261" applyAlignment="1">
      <alignment horizontal="left" vertical="center"/>
    </xf>
    <xf numFmtId="3" fontId="138" fillId="27" borderId="39" xfId="0" applyNumberFormat="1" applyFont="1" applyFill="1" applyBorder="1" applyAlignment="1">
      <alignment horizontal="center" vertical="center" wrapText="1"/>
    </xf>
    <xf numFmtId="3" fontId="138" fillId="27" borderId="31" xfId="0" applyNumberFormat="1" applyFont="1" applyFill="1" applyBorder="1" applyAlignment="1">
      <alignment horizontal="center" vertical="center" wrapText="1"/>
    </xf>
    <xf numFmtId="0" fontId="42" fillId="0" borderId="42" xfId="261" applyFont="1" applyFill="1" applyBorder="1" applyAlignment="1">
      <alignment horizontal="center" vertical="center" wrapText="1"/>
    </xf>
    <xf numFmtId="3" fontId="158" fillId="29" borderId="37" xfId="0" applyNumberFormat="1" applyFont="1" applyFill="1" applyBorder="1" applyAlignment="1">
      <alignment horizontal="center" vertical="center" wrapText="1"/>
    </xf>
    <xf numFmtId="0" fontId="42" fillId="0" borderId="28" xfId="261" applyFont="1" applyFill="1" applyBorder="1" applyAlignment="1">
      <alignment horizontal="center" vertical="center" wrapText="1"/>
    </xf>
    <xf numFmtId="3" fontId="158" fillId="0" borderId="58" xfId="0" applyNumberFormat="1" applyFont="1" applyFill="1" applyBorder="1" applyAlignment="1">
      <alignment horizontal="center" vertical="center" wrapText="1"/>
    </xf>
    <xf numFmtId="0" fontId="120" fillId="0" borderId="22" xfId="0" applyFont="1" applyBorder="1" applyAlignment="1">
      <alignment horizontal="center" vertical="center"/>
    </xf>
    <xf numFmtId="0" fontId="163" fillId="25" borderId="129" xfId="0" applyFont="1" applyFill="1" applyBorder="1" applyAlignment="1">
      <alignment horizontal="left" vertical="center" wrapText="1"/>
    </xf>
    <xf numFmtId="0" fontId="0" fillId="25" borderId="38" xfId="0" applyFill="1" applyBorder="1" applyAlignment="1">
      <alignment vertical="center"/>
    </xf>
    <xf numFmtId="0" fontId="163" fillId="25" borderId="13" xfId="0" applyFont="1" applyFill="1" applyBorder="1" applyAlignment="1">
      <alignment horizontal="left" vertical="center" wrapText="1"/>
    </xf>
    <xf numFmtId="0" fontId="163" fillId="25" borderId="13" xfId="0" applyFont="1" applyFill="1" applyBorder="1" applyAlignment="1">
      <alignment vertical="center" wrapText="1"/>
    </xf>
    <xf numFmtId="3" fontId="138" fillId="27" borderId="21" xfId="0" applyNumberFormat="1" applyFont="1" applyFill="1" applyBorder="1" applyAlignment="1">
      <alignment horizontal="center" vertical="center" wrapText="1"/>
    </xf>
    <xf numFmtId="3" fontId="138" fillId="27" borderId="15" xfId="0" applyNumberFormat="1" applyFont="1" applyFill="1" applyBorder="1" applyAlignment="1">
      <alignment horizontal="center" vertical="center" wrapText="1"/>
    </xf>
    <xf numFmtId="0" fontId="123" fillId="23" borderId="20" xfId="0" applyFont="1" applyFill="1" applyBorder="1" applyAlignment="1">
      <alignment vertical="center" wrapText="1"/>
    </xf>
    <xf numFmtId="0" fontId="44" fillId="23" borderId="15" xfId="0" applyFont="1" applyFill="1" applyBorder="1" applyAlignment="1">
      <alignment horizontal="center" vertical="center"/>
    </xf>
    <xf numFmtId="0" fontId="123" fillId="25" borderId="20" xfId="0" applyFont="1" applyFill="1" applyBorder="1" applyAlignment="1">
      <alignment vertical="center" wrapText="1"/>
    </xf>
    <xf numFmtId="0" fontId="44" fillId="25" borderId="15" xfId="0" applyFont="1" applyFill="1" applyBorder="1" applyAlignment="1">
      <alignment horizontal="center" vertical="center"/>
    </xf>
    <xf numFmtId="0" fontId="152" fillId="24" borderId="20" xfId="0" applyFont="1" applyFill="1" applyBorder="1" applyAlignment="1">
      <alignment vertical="center" textRotation="90"/>
    </xf>
    <xf numFmtId="0" fontId="47" fillId="24" borderId="27" xfId="0" applyFont="1" applyFill="1" applyBorder="1" applyAlignment="1">
      <alignment vertical="center" textRotation="90"/>
    </xf>
    <xf numFmtId="0" fontId="44" fillId="26" borderId="56" xfId="0" applyFont="1" applyFill="1" applyBorder="1" applyAlignment="1">
      <alignment horizontal="center" vertical="center"/>
    </xf>
    <xf numFmtId="0" fontId="42" fillId="25" borderId="133" xfId="261" applyFont="1" applyFill="1" applyBorder="1" applyAlignment="1">
      <alignment horizontal="left" vertical="center" wrapText="1"/>
    </xf>
    <xf numFmtId="0" fontId="123" fillId="26" borderId="28" xfId="0" applyFont="1" applyFill="1" applyBorder="1" applyAlignment="1">
      <alignment vertical="center" wrapText="1"/>
    </xf>
    <xf numFmtId="0" fontId="123" fillId="26" borderId="13" xfId="0" applyFont="1" applyFill="1" applyBorder="1" applyAlignment="1">
      <alignment vertical="center" wrapText="1"/>
    </xf>
    <xf numFmtId="0" fontId="123" fillId="26" borderId="40" xfId="0" applyFont="1" applyFill="1" applyBorder="1" applyAlignment="1">
      <alignment vertical="center" wrapText="1"/>
    </xf>
    <xf numFmtId="0" fontId="123" fillId="25" borderId="48" xfId="0" applyFont="1" applyFill="1" applyBorder="1" applyAlignment="1">
      <alignment vertical="center" wrapText="1"/>
    </xf>
    <xf numFmtId="0" fontId="123" fillId="25" borderId="135" xfId="0" applyFont="1" applyFill="1" applyBorder="1" applyAlignment="1">
      <alignment vertical="center" wrapText="1"/>
    </xf>
    <xf numFmtId="0" fontId="120" fillId="26" borderId="132" xfId="261" applyFont="1" applyFill="1" applyBorder="1" applyAlignment="1">
      <alignment horizontal="left" vertical="center" wrapText="1"/>
    </xf>
    <xf numFmtId="0" fontId="177" fillId="25" borderId="0" xfId="0" applyFont="1" applyFill="1" applyBorder="1"/>
    <xf numFmtId="0" fontId="176" fillId="0" borderId="56" xfId="261" applyFont="1" applyFill="1" applyBorder="1" applyAlignment="1">
      <alignment horizontal="center" vertical="center" wrapText="1"/>
    </xf>
    <xf numFmtId="0" fontId="160" fillId="0" borderId="29" xfId="261" applyFont="1" applyFill="1" applyBorder="1" applyAlignment="1">
      <alignment horizontal="center" vertical="center" wrapText="1"/>
    </xf>
    <xf numFmtId="0" fontId="42" fillId="0" borderId="114" xfId="261" applyFont="1" applyFill="1" applyBorder="1" applyAlignment="1">
      <alignment horizontal="center" vertical="center" wrapText="1"/>
    </xf>
    <xf numFmtId="3" fontId="141" fillId="27" borderId="100" xfId="0" applyNumberFormat="1" applyFont="1" applyFill="1" applyBorder="1" applyAlignment="1">
      <alignment horizontal="center" vertical="center" wrapText="1"/>
    </xf>
    <xf numFmtId="3" fontId="135" fillId="27" borderId="100" xfId="0" applyNumberFormat="1" applyFont="1" applyFill="1" applyBorder="1" applyAlignment="1">
      <alignment horizontal="center" vertical="center"/>
    </xf>
    <xf numFmtId="3" fontId="135" fillId="27" borderId="125" xfId="0" applyNumberFormat="1" applyFont="1" applyFill="1" applyBorder="1" applyAlignment="1">
      <alignment horizontal="center" vertical="center"/>
    </xf>
    <xf numFmtId="0" fontId="127" fillId="0" borderId="0" xfId="0" applyFont="1" applyFill="1" applyBorder="1" applyAlignment="1">
      <alignment vertical="center"/>
    </xf>
    <xf numFmtId="0" fontId="127" fillId="0" borderId="38" xfId="0" applyFont="1" applyFill="1" applyBorder="1" applyAlignment="1">
      <alignment vertical="center"/>
    </xf>
    <xf numFmtId="0" fontId="127" fillId="0" borderId="44" xfId="0" applyFont="1" applyFill="1" applyBorder="1" applyAlignment="1">
      <alignment vertical="center"/>
    </xf>
    <xf numFmtId="0" fontId="127" fillId="0" borderId="91" xfId="0" applyFont="1" applyFill="1" applyBorder="1" applyAlignment="1">
      <alignment vertical="center"/>
    </xf>
    <xf numFmtId="0" fontId="42" fillId="25" borderId="23" xfId="261" applyFont="1" applyFill="1" applyBorder="1" applyAlignment="1">
      <alignment horizontal="left" vertical="center" wrapText="1"/>
    </xf>
    <xf numFmtId="3" fontId="180" fillId="0" borderId="14" xfId="0" applyNumberFormat="1" applyFont="1" applyBorder="1" applyAlignment="1">
      <alignment horizontal="center" vertical="center"/>
    </xf>
    <xf numFmtId="3" fontId="180" fillId="0" borderId="17" xfId="0" applyNumberFormat="1" applyFont="1" applyBorder="1" applyAlignment="1">
      <alignment horizontal="center" vertical="center"/>
    </xf>
    <xf numFmtId="0" fontId="181" fillId="23" borderId="21" xfId="0" applyFont="1" applyFill="1" applyBorder="1" applyAlignment="1">
      <alignment vertical="center"/>
    </xf>
    <xf numFmtId="3" fontId="180" fillId="26" borderId="12" xfId="0" applyNumberFormat="1" applyFont="1" applyFill="1" applyBorder="1" applyAlignment="1">
      <alignment horizontal="center" vertical="center"/>
    </xf>
    <xf numFmtId="0" fontId="168" fillId="25" borderId="28" xfId="0" applyFont="1" applyFill="1" applyBorder="1" applyAlignment="1">
      <alignment horizontal="left" vertical="center"/>
    </xf>
    <xf numFmtId="0" fontId="168" fillId="25" borderId="33" xfId="0" applyFont="1" applyFill="1" applyBorder="1" applyAlignment="1">
      <alignment horizontal="left" vertical="center"/>
    </xf>
    <xf numFmtId="0" fontId="110" fillId="25" borderId="33" xfId="0" applyFont="1" applyFill="1" applyBorder="1" applyAlignment="1"/>
    <xf numFmtId="0" fontId="183" fillId="25" borderId="33" xfId="0" applyFont="1" applyFill="1" applyBorder="1" applyAlignment="1">
      <alignment horizontal="center" vertical="center"/>
    </xf>
    <xf numFmtId="0" fontId="183" fillId="25" borderId="37" xfId="0" applyFont="1" applyFill="1" applyBorder="1" applyAlignment="1">
      <alignment horizontal="center" vertical="center"/>
    </xf>
    <xf numFmtId="0" fontId="110" fillId="25" borderId="0" xfId="0" applyFont="1" applyFill="1" applyAlignment="1"/>
    <xf numFmtId="0" fontId="168" fillId="25" borderId="13" xfId="0" applyFont="1" applyFill="1" applyBorder="1" applyAlignment="1">
      <alignment horizontal="left" vertical="center"/>
    </xf>
    <xf numFmtId="0" fontId="168" fillId="25" borderId="0" xfId="0" applyFont="1" applyFill="1" applyBorder="1" applyAlignment="1">
      <alignment horizontal="left" vertical="center"/>
    </xf>
    <xf numFmtId="0" fontId="183" fillId="25" borderId="0" xfId="0" applyFont="1" applyFill="1" applyBorder="1" applyAlignment="1">
      <alignment horizontal="center" vertical="center"/>
    </xf>
    <xf numFmtId="0" fontId="183" fillId="25" borderId="38" xfId="0" applyFont="1" applyFill="1" applyBorder="1" applyAlignment="1">
      <alignment horizontal="center" vertical="center"/>
    </xf>
    <xf numFmtId="0" fontId="42" fillId="25" borderId="0" xfId="0" applyFont="1" applyFill="1" applyBorder="1" applyAlignment="1">
      <alignment vertical="center"/>
    </xf>
    <xf numFmtId="0" fontId="42" fillId="25" borderId="38" xfId="0" applyFont="1" applyFill="1" applyBorder="1" applyAlignment="1">
      <alignment vertical="center"/>
    </xf>
    <xf numFmtId="0" fontId="168" fillId="25" borderId="49" xfId="0" applyFont="1" applyFill="1" applyBorder="1" applyAlignment="1">
      <alignment horizontal="left" vertical="center"/>
    </xf>
    <xf numFmtId="0" fontId="168" fillId="25" borderId="24" xfId="0" applyFont="1" applyFill="1" applyBorder="1" applyAlignment="1">
      <alignment horizontal="left" vertical="center"/>
    </xf>
    <xf numFmtId="0" fontId="110" fillId="25" borderId="24" xfId="0" applyFont="1" applyFill="1" applyBorder="1" applyAlignment="1"/>
    <xf numFmtId="0" fontId="42" fillId="25" borderId="24" xfId="0" applyFont="1" applyFill="1" applyBorder="1" applyAlignment="1">
      <alignment vertical="center"/>
    </xf>
    <xf numFmtId="0" fontId="42" fillId="25" borderId="25" xfId="0" applyFont="1" applyFill="1" applyBorder="1" applyAlignment="1">
      <alignment vertical="center"/>
    </xf>
    <xf numFmtId="0" fontId="156" fillId="27" borderId="43" xfId="0" applyFont="1" applyFill="1" applyBorder="1" applyAlignment="1">
      <alignment horizontal="center" vertical="center" wrapText="1"/>
    </xf>
    <xf numFmtId="0" fontId="127" fillId="25" borderId="21" xfId="0" applyFont="1" applyFill="1" applyBorder="1" applyAlignment="1">
      <alignment vertical="center" wrapText="1"/>
    </xf>
    <xf numFmtId="0" fontId="127" fillId="26" borderId="21" xfId="0" applyFont="1" applyFill="1" applyBorder="1" applyAlignment="1">
      <alignment vertical="center" wrapText="1"/>
    </xf>
    <xf numFmtId="0" fontId="127" fillId="26" borderId="42" xfId="0" applyFont="1" applyFill="1" applyBorder="1" applyAlignment="1">
      <alignment vertical="center"/>
    </xf>
    <xf numFmtId="0" fontId="127" fillId="26" borderId="130" xfId="0" applyFont="1" applyFill="1" applyBorder="1" applyAlignment="1">
      <alignment vertical="center"/>
    </xf>
    <xf numFmtId="0" fontId="127" fillId="26" borderId="43" xfId="0" applyFont="1" applyFill="1" applyBorder="1" applyAlignment="1">
      <alignment vertical="center"/>
    </xf>
    <xf numFmtId="0" fontId="127" fillId="26" borderId="140" xfId="0" applyFont="1" applyFill="1" applyBorder="1" applyAlignment="1">
      <alignment vertical="center"/>
    </xf>
    <xf numFmtId="0" fontId="50" fillId="0" borderId="52" xfId="261" applyFont="1" applyBorder="1" applyAlignment="1">
      <alignment horizontal="center" vertical="center"/>
    </xf>
    <xf numFmtId="0" fontId="148" fillId="0" borderId="52" xfId="261" applyFont="1" applyBorder="1" applyAlignment="1">
      <alignment horizontal="center" vertical="center" wrapText="1"/>
    </xf>
    <xf numFmtId="0" fontId="148" fillId="0" borderId="52" xfId="261" applyFont="1" applyBorder="1" applyAlignment="1">
      <alignment horizontal="center" vertical="center"/>
    </xf>
    <xf numFmtId="0" fontId="148" fillId="0" borderId="60" xfId="261" applyFont="1" applyBorder="1" applyAlignment="1">
      <alignment horizontal="center" vertical="center"/>
    </xf>
    <xf numFmtId="0" fontId="120" fillId="0" borderId="42" xfId="261" applyFont="1" applyFill="1" applyBorder="1" applyAlignment="1">
      <alignment horizontal="center" vertical="center" wrapText="1"/>
    </xf>
    <xf numFmtId="0" fontId="120" fillId="0" borderId="43" xfId="261" applyFont="1" applyFill="1" applyBorder="1" applyAlignment="1">
      <alignment horizontal="center" vertical="center" wrapText="1"/>
    </xf>
    <xf numFmtId="0" fontId="120" fillId="0" borderId="130" xfId="261" applyFont="1" applyFill="1" applyBorder="1" applyAlignment="1">
      <alignment horizontal="center" vertical="center" wrapText="1"/>
    </xf>
    <xf numFmtId="0" fontId="186" fillId="25" borderId="24" xfId="0" applyFont="1" applyFill="1" applyBorder="1" applyAlignment="1">
      <alignment horizontal="left" vertical="center" wrapText="1"/>
    </xf>
    <xf numFmtId="0" fontId="186" fillId="25" borderId="25" xfId="0" applyFont="1" applyFill="1" applyBorder="1" applyAlignment="1">
      <alignment horizontal="left" vertical="center" wrapText="1"/>
    </xf>
    <xf numFmtId="0" fontId="160" fillId="0" borderId="12" xfId="261" applyFont="1" applyFill="1" applyBorder="1" applyAlignment="1">
      <alignment horizontal="center" vertical="center" wrapText="1"/>
    </xf>
    <xf numFmtId="0" fontId="160" fillId="25" borderId="15" xfId="261" applyFont="1" applyFill="1" applyBorder="1" applyAlignment="1">
      <alignment horizontal="center" vertical="center" wrapText="1"/>
    </xf>
    <xf numFmtId="0" fontId="44" fillId="28" borderId="12" xfId="0" applyFont="1" applyFill="1" applyBorder="1" applyAlignment="1">
      <alignment horizontal="center" vertical="center"/>
    </xf>
    <xf numFmtId="0" fontId="145" fillId="28" borderId="13" xfId="0" applyFont="1" applyFill="1" applyBorder="1" applyAlignment="1">
      <alignment vertical="center" wrapText="1"/>
    </xf>
    <xf numFmtId="0" fontId="160" fillId="28" borderId="12" xfId="261" applyFont="1" applyFill="1" applyBorder="1" applyAlignment="1">
      <alignment horizontal="center" vertical="center" wrapText="1"/>
    </xf>
    <xf numFmtId="0" fontId="160" fillId="28" borderId="15" xfId="261" applyFont="1" applyFill="1" applyBorder="1" applyAlignment="1">
      <alignment horizontal="center" vertical="center" wrapText="1"/>
    </xf>
    <xf numFmtId="0" fontId="35" fillId="28" borderId="12" xfId="0" applyFont="1" applyFill="1" applyBorder="1" applyAlignment="1">
      <alignment horizontal="center" vertical="center"/>
    </xf>
    <xf numFmtId="0" fontId="35" fillId="28" borderId="15" xfId="0" applyFont="1" applyFill="1" applyBorder="1" applyAlignment="1">
      <alignment horizontal="center" vertical="center"/>
    </xf>
    <xf numFmtId="0" fontId="35" fillId="25" borderId="12" xfId="0" applyFont="1" applyFill="1" applyBorder="1" applyAlignment="1">
      <alignment horizontal="center" vertical="center"/>
    </xf>
    <xf numFmtId="0" fontId="35" fillId="25" borderId="15" xfId="0" applyFont="1" applyFill="1" applyBorder="1" applyAlignment="1">
      <alignment horizontal="center" vertical="center"/>
    </xf>
    <xf numFmtId="0" fontId="190" fillId="0" borderId="29" xfId="261" applyFont="1" applyFill="1" applyBorder="1" applyAlignment="1">
      <alignment horizontal="center" vertical="center" wrapText="1"/>
    </xf>
    <xf numFmtId="0" fontId="190" fillId="0" borderId="30" xfId="261" applyFont="1" applyFill="1" applyBorder="1" applyAlignment="1">
      <alignment horizontal="center" vertical="center" wrapText="1"/>
    </xf>
    <xf numFmtId="0" fontId="190" fillId="0" borderId="56" xfId="261" applyFont="1" applyFill="1" applyBorder="1" applyAlignment="1">
      <alignment horizontal="center" vertical="center" wrapText="1"/>
    </xf>
    <xf numFmtId="0" fontId="0" fillId="0" borderId="0" xfId="0" applyFill="1" applyBorder="1" applyAlignment="1">
      <alignment horizontal="right" indent="1"/>
    </xf>
    <xf numFmtId="0" fontId="190" fillId="0" borderId="131" xfId="261" applyFont="1" applyFill="1" applyBorder="1" applyAlignment="1">
      <alignment horizontal="center" vertical="center" wrapText="1"/>
    </xf>
    <xf numFmtId="0" fontId="186" fillId="25" borderId="129" xfId="0" applyFont="1" applyFill="1" applyBorder="1" applyAlignment="1">
      <alignment horizontal="left" vertical="center" wrapText="1" indent="1"/>
    </xf>
    <xf numFmtId="0" fontId="186" fillId="25" borderId="91" xfId="0" applyFont="1" applyFill="1" applyBorder="1" applyAlignment="1">
      <alignment horizontal="left" vertical="center" wrapText="1" indent="1"/>
    </xf>
    <xf numFmtId="0" fontId="186" fillId="25" borderId="13" xfId="0" applyFont="1" applyFill="1" applyBorder="1" applyAlignment="1">
      <alignment horizontal="left" vertical="center" wrapText="1" indent="1"/>
    </xf>
    <xf numFmtId="0" fontId="126" fillId="25" borderId="0" xfId="0" applyFont="1" applyFill="1" applyBorder="1" applyAlignment="1">
      <alignment horizontal="left" vertical="center" indent="1"/>
    </xf>
    <xf numFmtId="0" fontId="186" fillId="25" borderId="13" xfId="0" applyFont="1" applyFill="1" applyBorder="1" applyAlignment="1">
      <alignment horizontal="left" vertical="center" indent="1"/>
    </xf>
    <xf numFmtId="0" fontId="186" fillId="25" borderId="49" xfId="0" applyFont="1" applyFill="1" applyBorder="1" applyAlignment="1">
      <alignment horizontal="left" vertical="center" indent="1"/>
    </xf>
    <xf numFmtId="0" fontId="145" fillId="28" borderId="20" xfId="0" applyFont="1" applyFill="1" applyBorder="1" applyAlignment="1">
      <alignment horizontal="left" vertical="center" wrapText="1" indent="1"/>
    </xf>
    <xf numFmtId="0" fontId="145" fillId="25" borderId="20" xfId="0" applyFont="1" applyFill="1" applyBorder="1" applyAlignment="1">
      <alignment horizontal="left" vertical="center" wrapText="1" indent="1"/>
    </xf>
    <xf numFmtId="0" fontId="187" fillId="24" borderId="20" xfId="0" applyFont="1" applyFill="1" applyBorder="1" applyAlignment="1">
      <alignment horizontal="left" vertical="center" indent="1"/>
    </xf>
    <xf numFmtId="0" fontId="120" fillId="28" borderId="133" xfId="261" applyFont="1" applyFill="1" applyBorder="1" applyAlignment="1">
      <alignment horizontal="left" vertical="center" wrapText="1" indent="1"/>
    </xf>
    <xf numFmtId="3" fontId="158" fillId="25" borderId="36" xfId="0" applyNumberFormat="1" applyFont="1" applyFill="1" applyBorder="1" applyAlignment="1">
      <alignment vertical="center" wrapText="1"/>
    </xf>
    <xf numFmtId="0" fontId="120" fillId="25" borderId="133" xfId="261" applyFont="1" applyFill="1" applyBorder="1" applyAlignment="1">
      <alignment horizontal="left" vertical="center" wrapText="1" indent="1"/>
    </xf>
    <xf numFmtId="3" fontId="158" fillId="25" borderId="100" xfId="0" applyNumberFormat="1" applyFont="1" applyFill="1" applyBorder="1" applyAlignment="1">
      <alignment vertical="center" wrapText="1"/>
    </xf>
    <xf numFmtId="0" fontId="145" fillId="28" borderId="28" xfId="0" applyFont="1" applyFill="1" applyBorder="1" applyAlignment="1">
      <alignment horizontal="left" vertical="center" wrapText="1" indent="1"/>
    </xf>
    <xf numFmtId="0" fontId="145" fillId="28" borderId="13" xfId="0" applyFont="1" applyFill="1" applyBorder="1" applyAlignment="1">
      <alignment horizontal="left" vertical="center" wrapText="1" indent="1"/>
    </xf>
    <xf numFmtId="0" fontId="145" fillId="28" borderId="40" xfId="0" applyFont="1" applyFill="1" applyBorder="1" applyAlignment="1">
      <alignment horizontal="left" vertical="center" wrapText="1" indent="1"/>
    </xf>
    <xf numFmtId="3" fontId="158" fillId="25" borderId="41" xfId="0" applyNumberFormat="1" applyFont="1" applyFill="1" applyBorder="1" applyAlignment="1">
      <alignment vertical="center" wrapText="1"/>
    </xf>
    <xf numFmtId="0" fontId="188" fillId="25" borderId="45" xfId="261" applyFont="1" applyFill="1" applyBorder="1" applyAlignment="1">
      <alignment vertical="center" wrapText="1"/>
    </xf>
    <xf numFmtId="0" fontId="188" fillId="25" borderId="47" xfId="261" applyFont="1" applyFill="1" applyBorder="1" applyAlignment="1">
      <alignment vertical="center" wrapText="1"/>
    </xf>
    <xf numFmtId="0" fontId="120" fillId="28" borderId="21" xfId="261" applyFont="1" applyFill="1" applyBorder="1" applyAlignment="1">
      <alignment horizontal="left" vertical="center" wrapText="1" indent="1"/>
    </xf>
    <xf numFmtId="0" fontId="129" fillId="25" borderId="33" xfId="261" applyFont="1" applyFill="1" applyBorder="1" applyAlignment="1">
      <alignment vertical="center" wrapText="1"/>
    </xf>
    <xf numFmtId="0" fontId="129" fillId="25" borderId="34" xfId="261" applyFont="1" applyFill="1" applyBorder="1" applyAlignment="1">
      <alignment vertical="center" wrapText="1"/>
    </xf>
    <xf numFmtId="0" fontId="186" fillId="25" borderId="130" xfId="0" applyFont="1" applyFill="1" applyBorder="1" applyAlignment="1">
      <alignment horizontal="left" vertical="center" indent="1"/>
    </xf>
    <xf numFmtId="0" fontId="33" fillId="25" borderId="0" xfId="0" applyFont="1" applyFill="1" applyBorder="1" applyAlignment="1">
      <alignment wrapText="1"/>
    </xf>
    <xf numFmtId="0" fontId="33" fillId="25" borderId="94" xfId="0" applyFont="1" applyFill="1" applyBorder="1" applyAlignment="1">
      <alignment wrapText="1"/>
    </xf>
    <xf numFmtId="0" fontId="186" fillId="25" borderId="130" xfId="0" applyFont="1" applyFill="1" applyBorder="1" applyAlignment="1">
      <alignment horizontal="left" vertical="center" wrapText="1" indent="1"/>
    </xf>
    <xf numFmtId="0" fontId="186" fillId="25" borderId="140" xfId="0" applyFont="1" applyFill="1" applyBorder="1" applyAlignment="1">
      <alignment horizontal="left" vertical="center" wrapText="1" indent="1"/>
    </xf>
    <xf numFmtId="0" fontId="33" fillId="25" borderId="48" xfId="0" applyFont="1" applyFill="1" applyBorder="1" applyAlignment="1">
      <alignment wrapText="1"/>
    </xf>
    <xf numFmtId="0" fontId="33" fillId="25" borderId="135" xfId="0" applyFont="1" applyFill="1" applyBorder="1" applyAlignment="1">
      <alignment wrapText="1"/>
    </xf>
    <xf numFmtId="3" fontId="184" fillId="27" borderId="143" xfId="0" applyNumberFormat="1" applyFont="1" applyFill="1" applyBorder="1" applyAlignment="1">
      <alignment horizontal="center" vertical="center" wrapText="1"/>
    </xf>
    <xf numFmtId="0" fontId="197" fillId="0" borderId="29" xfId="261" applyFont="1" applyFill="1" applyBorder="1" applyAlignment="1">
      <alignment horizontal="center" vertical="center" wrapText="1"/>
    </xf>
    <xf numFmtId="0" fontId="198" fillId="0" borderId="0" xfId="0" applyFont="1" applyFill="1" applyBorder="1"/>
    <xf numFmtId="3" fontId="199" fillId="28" borderId="36" xfId="0" applyNumberFormat="1" applyFont="1" applyFill="1" applyBorder="1" applyAlignment="1">
      <alignment horizontal="center" vertical="center" wrapText="1"/>
    </xf>
    <xf numFmtId="0" fontId="197" fillId="28" borderId="29" xfId="261" applyFont="1" applyFill="1" applyBorder="1" applyAlignment="1">
      <alignment horizontal="center" vertical="center" wrapText="1"/>
    </xf>
    <xf numFmtId="3" fontId="199" fillId="28" borderId="32" xfId="0" applyNumberFormat="1" applyFont="1" applyFill="1" applyBorder="1" applyAlignment="1">
      <alignment horizontal="center" vertical="center" wrapText="1"/>
    </xf>
    <xf numFmtId="0" fontId="197" fillId="28" borderId="30" xfId="261" applyFont="1" applyFill="1" applyBorder="1" applyAlignment="1">
      <alignment horizontal="center" vertical="center" wrapText="1"/>
    </xf>
    <xf numFmtId="3" fontId="196" fillId="0" borderId="0" xfId="0" applyNumberFormat="1" applyFont="1" applyFill="1" applyBorder="1" applyAlignment="1">
      <alignment vertical="center"/>
    </xf>
    <xf numFmtId="0" fontId="196" fillId="0" borderId="0" xfId="0" applyFont="1" applyFill="1" applyBorder="1" applyAlignment="1">
      <alignment vertical="center"/>
    </xf>
    <xf numFmtId="0" fontId="191" fillId="25" borderId="0" xfId="0" applyFont="1" applyFill="1" applyBorder="1" applyAlignment="1">
      <alignment vertical="center"/>
    </xf>
    <xf numFmtId="0" fontId="201" fillId="25" borderId="0" xfId="0" applyFont="1" applyFill="1" applyBorder="1" applyAlignment="1">
      <alignment vertical="center"/>
    </xf>
    <xf numFmtId="0" fontId="201" fillId="0" borderId="38" xfId="0" applyFont="1" applyFill="1" applyBorder="1" applyAlignment="1">
      <alignment vertical="center"/>
    </xf>
    <xf numFmtId="0" fontId="202" fillId="28" borderId="49" xfId="0" applyFont="1" applyFill="1" applyBorder="1" applyAlignment="1">
      <alignment horizontal="left" vertical="center" wrapText="1" indent="1"/>
    </xf>
    <xf numFmtId="0" fontId="202" fillId="28" borderId="24" xfId="0" applyFont="1" applyFill="1" applyBorder="1" applyAlignment="1">
      <alignment horizontal="left" vertical="center" wrapText="1" indent="1"/>
    </xf>
    <xf numFmtId="0" fontId="203" fillId="28" borderId="24" xfId="0" applyFont="1" applyFill="1" applyBorder="1" applyAlignment="1">
      <alignment vertical="center" wrapText="1"/>
    </xf>
    <xf numFmtId="0" fontId="204" fillId="28" borderId="147" xfId="0" applyFont="1" applyFill="1" applyBorder="1" applyAlignment="1">
      <alignment horizontal="center" vertical="center"/>
    </xf>
    <xf numFmtId="3" fontId="198" fillId="0" borderId="0" xfId="0" applyNumberFormat="1" applyFont="1" applyFill="1" applyBorder="1" applyAlignment="1">
      <alignment vertical="center"/>
    </xf>
    <xf numFmtId="0" fontId="198" fillId="0" borderId="0" xfId="0" applyFont="1"/>
    <xf numFmtId="0" fontId="203" fillId="25" borderId="26" xfId="0" applyFont="1" applyFill="1" applyBorder="1" applyAlignment="1">
      <alignment vertical="center" wrapText="1"/>
    </xf>
    <xf numFmtId="0" fontId="204" fillId="25" borderId="148" xfId="0" applyFont="1" applyFill="1" applyBorder="1" applyAlignment="1">
      <alignment horizontal="center" vertical="center"/>
    </xf>
    <xf numFmtId="0" fontId="203" fillId="28" borderId="26" xfId="0" applyFont="1" applyFill="1" applyBorder="1" applyAlignment="1">
      <alignment vertical="center" wrapText="1"/>
    </xf>
    <xf numFmtId="0" fontId="204" fillId="28" borderId="148" xfId="0" applyFont="1" applyFill="1" applyBorder="1" applyAlignment="1">
      <alignment horizontal="center" vertical="center"/>
    </xf>
    <xf numFmtId="0" fontId="202" fillId="28" borderId="20" xfId="0" applyFont="1" applyFill="1" applyBorder="1" applyAlignment="1">
      <alignment horizontal="left" vertical="center" wrapText="1" indent="1"/>
    </xf>
    <xf numFmtId="0" fontId="202" fillId="28" borderId="26" xfId="0" applyFont="1" applyFill="1" applyBorder="1" applyAlignment="1">
      <alignment horizontal="left" vertical="center" wrapText="1" indent="1"/>
    </xf>
    <xf numFmtId="0" fontId="205" fillId="24" borderId="20" xfId="0" applyFont="1" applyFill="1" applyBorder="1" applyAlignment="1">
      <alignment horizontal="left" vertical="center" indent="1"/>
    </xf>
    <xf numFmtId="0" fontId="205" fillId="24" borderId="26" xfId="0" applyFont="1" applyFill="1" applyBorder="1" applyAlignment="1">
      <alignment horizontal="left" vertical="center" indent="1"/>
    </xf>
    <xf numFmtId="0" fontId="205" fillId="24" borderId="26" xfId="0" applyFont="1" applyFill="1" applyBorder="1" applyAlignment="1">
      <alignment vertical="center" textRotation="90"/>
    </xf>
    <xf numFmtId="0" fontId="205" fillId="24" borderId="148" xfId="0" applyFont="1" applyFill="1" applyBorder="1" applyAlignment="1">
      <alignment vertical="center" textRotation="90"/>
    </xf>
    <xf numFmtId="0" fontId="202" fillId="25" borderId="26" xfId="0" applyFont="1" applyFill="1" applyBorder="1" applyAlignment="1">
      <alignment vertical="center" wrapText="1"/>
    </xf>
    <xf numFmtId="0" fontId="202" fillId="28" borderId="26" xfId="0" applyFont="1" applyFill="1" applyBorder="1" applyAlignment="1">
      <alignment vertical="center" wrapText="1"/>
    </xf>
    <xf numFmtId="0" fontId="202" fillId="28" borderId="28" xfId="0" applyFont="1" applyFill="1" applyBorder="1" applyAlignment="1">
      <alignment horizontal="left" vertical="center" wrapText="1" indent="1"/>
    </xf>
    <xf numFmtId="0" fontId="202" fillId="28" borderId="33" xfId="0" applyFont="1" applyFill="1" applyBorder="1" applyAlignment="1">
      <alignment horizontal="left" vertical="center" wrapText="1" indent="1"/>
    </xf>
    <xf numFmtId="0" fontId="202" fillId="28" borderId="33" xfId="0" applyFont="1" applyFill="1" applyBorder="1" applyAlignment="1">
      <alignment vertical="center" wrapText="1"/>
    </xf>
    <xf numFmtId="0" fontId="204" fillId="28" borderId="149" xfId="0" applyFont="1" applyFill="1" applyBorder="1" applyAlignment="1">
      <alignment horizontal="center" vertical="center"/>
    </xf>
    <xf numFmtId="0" fontId="145" fillId="28" borderId="0" xfId="0" applyFont="1" applyFill="1" applyBorder="1" applyAlignment="1">
      <alignment vertical="center" wrapText="1"/>
    </xf>
    <xf numFmtId="0" fontId="47" fillId="28" borderId="0" xfId="0" applyFont="1" applyFill="1" applyBorder="1" applyAlignment="1">
      <alignment vertical="center" textRotation="90"/>
    </xf>
    <xf numFmtId="0" fontId="206" fillId="0" borderId="150" xfId="0" applyFont="1" applyFill="1" applyBorder="1" applyAlignment="1">
      <alignment horizontal="center" vertical="center" wrapText="1"/>
    </xf>
    <xf numFmtId="3" fontId="207" fillId="28" borderId="0" xfId="0" applyNumberFormat="1" applyFont="1" applyFill="1" applyBorder="1" applyAlignment="1">
      <alignment horizontal="center" vertical="center" wrapText="1"/>
    </xf>
    <xf numFmtId="0" fontId="206" fillId="25" borderId="151" xfId="0" applyFont="1" applyFill="1" applyBorder="1" applyAlignment="1">
      <alignment horizontal="center" vertical="center" wrapText="1"/>
    </xf>
    <xf numFmtId="0" fontId="191" fillId="0" borderId="151" xfId="0" applyFont="1" applyFill="1" applyBorder="1" applyAlignment="1">
      <alignment vertical="center" wrapText="1"/>
    </xf>
    <xf numFmtId="0" fontId="191" fillId="25" borderId="151" xfId="0" applyFont="1" applyFill="1" applyBorder="1" applyAlignment="1">
      <alignment vertical="center" wrapText="1"/>
    </xf>
    <xf numFmtId="0" fontId="191" fillId="0" borderId="152" xfId="0" applyFont="1" applyFill="1" applyBorder="1" applyAlignment="1">
      <alignment vertical="center" wrapText="1"/>
    </xf>
    <xf numFmtId="0" fontId="207" fillId="28" borderId="0" xfId="0" applyFont="1" applyFill="1" applyBorder="1" applyAlignment="1">
      <alignment vertical="center" wrapText="1"/>
    </xf>
    <xf numFmtId="0" fontId="0" fillId="28" borderId="13" xfId="0" applyFill="1" applyBorder="1"/>
    <xf numFmtId="0" fontId="0" fillId="28" borderId="0" xfId="0" applyFill="1" applyBorder="1"/>
    <xf numFmtId="0" fontId="33" fillId="28" borderId="13" xfId="0" applyFont="1" applyFill="1" applyBorder="1" applyAlignment="1">
      <alignment wrapText="1"/>
    </xf>
    <xf numFmtId="0" fontId="33" fillId="28" borderId="0" xfId="0" applyFont="1" applyFill="1" applyBorder="1" applyAlignment="1">
      <alignment wrapText="1"/>
    </xf>
    <xf numFmtId="0" fontId="167" fillId="28" borderId="13" xfId="0" applyFont="1" applyFill="1" applyBorder="1" applyAlignment="1">
      <alignment wrapText="1"/>
    </xf>
    <xf numFmtId="0" fontId="167" fillId="28" borderId="0" xfId="0" applyFont="1" applyFill="1" applyBorder="1" applyAlignment="1">
      <alignment wrapText="1"/>
    </xf>
    <xf numFmtId="0" fontId="35" fillId="28" borderId="13" xfId="0" applyFont="1" applyFill="1" applyBorder="1" applyAlignment="1">
      <alignment horizontal="left" wrapText="1"/>
    </xf>
    <xf numFmtId="0" fontId="35" fillId="28" borderId="0" xfId="0" applyFont="1" applyFill="1" applyBorder="1" applyAlignment="1">
      <alignment horizontal="left" wrapText="1"/>
    </xf>
    <xf numFmtId="0" fontId="168" fillId="28" borderId="13" xfId="0" applyFont="1" applyFill="1" applyBorder="1" applyAlignment="1">
      <alignment horizontal="right" wrapText="1"/>
    </xf>
    <xf numFmtId="0" fontId="168" fillId="28" borderId="0" xfId="0" applyFont="1" applyFill="1" applyBorder="1" applyAlignment="1">
      <alignment horizontal="right" wrapText="1"/>
    </xf>
    <xf numFmtId="0" fontId="33" fillId="28" borderId="48" xfId="0" applyFont="1" applyFill="1" applyBorder="1" applyAlignment="1">
      <alignment wrapText="1"/>
    </xf>
    <xf numFmtId="3" fontId="194" fillId="0" borderId="93" xfId="0" applyNumberFormat="1" applyFont="1" applyFill="1" applyBorder="1" applyAlignment="1">
      <alignment horizontal="center" vertical="center" wrapText="1"/>
    </xf>
    <xf numFmtId="3" fontId="194" fillId="0" borderId="100" xfId="0" applyNumberFormat="1" applyFont="1" applyFill="1" applyBorder="1" applyAlignment="1">
      <alignment horizontal="center" vertical="center" wrapText="1"/>
    </xf>
    <xf numFmtId="0" fontId="196" fillId="0" borderId="0" xfId="0" applyFont="1" applyFill="1" applyBorder="1" applyAlignment="1">
      <alignment horizontal="center"/>
    </xf>
    <xf numFmtId="3" fontId="194" fillId="0" borderId="36" xfId="0" applyNumberFormat="1" applyFont="1" applyFill="1" applyBorder="1" applyAlignment="1">
      <alignment horizontal="center" vertical="center" wrapText="1"/>
    </xf>
    <xf numFmtId="3" fontId="196" fillId="0" borderId="0" xfId="0" applyNumberFormat="1" applyFont="1" applyFill="1" applyBorder="1" applyAlignment="1">
      <alignment horizontal="center"/>
    </xf>
    <xf numFmtId="0" fontId="14" fillId="25" borderId="0" xfId="261" applyFont="1" applyFill="1"/>
    <xf numFmtId="0" fontId="14" fillId="25" borderId="0" xfId="261" applyFont="1" applyFill="1" applyAlignment="1">
      <alignment horizontal="right"/>
    </xf>
    <xf numFmtId="0" fontId="191" fillId="25" borderId="13" xfId="0" applyFont="1" applyFill="1" applyBorder="1" applyAlignment="1">
      <alignment vertical="center" wrapText="1"/>
    </xf>
    <xf numFmtId="3" fontId="164" fillId="25" borderId="33" xfId="0" applyNumberFormat="1" applyFont="1" applyFill="1" applyBorder="1" applyAlignment="1">
      <alignment horizontal="center" vertical="center"/>
    </xf>
    <xf numFmtId="3" fontId="164" fillId="25" borderId="34" xfId="0" applyNumberFormat="1" applyFont="1" applyFill="1" applyBorder="1" applyAlignment="1">
      <alignment horizontal="center" vertical="center"/>
    </xf>
    <xf numFmtId="0" fontId="160" fillId="25" borderId="100" xfId="261" applyFont="1" applyFill="1" applyBorder="1" applyAlignment="1">
      <alignment horizontal="center" vertical="center" wrapText="1"/>
    </xf>
    <xf numFmtId="0" fontId="42" fillId="25" borderId="42" xfId="261" applyFont="1" applyFill="1" applyBorder="1" applyAlignment="1">
      <alignment horizontal="center" vertical="center" wrapText="1"/>
    </xf>
    <xf numFmtId="0" fontId="160" fillId="0" borderId="158" xfId="261" applyFont="1" applyFill="1" applyBorder="1" applyAlignment="1">
      <alignment horizontal="center" vertical="center" wrapText="1"/>
    </xf>
    <xf numFmtId="3" fontId="158" fillId="25" borderId="36" xfId="0" applyNumberFormat="1" applyFont="1" applyFill="1" applyBorder="1" applyAlignment="1">
      <alignment horizontal="center" vertical="center" wrapText="1"/>
    </xf>
    <xf numFmtId="3" fontId="158" fillId="25" borderId="37" xfId="0" applyNumberFormat="1" applyFont="1" applyFill="1" applyBorder="1" applyAlignment="1">
      <alignment horizontal="center" vertical="center" wrapText="1"/>
    </xf>
    <xf numFmtId="3" fontId="158" fillId="25" borderId="38" xfId="0" applyNumberFormat="1" applyFont="1" applyFill="1" applyBorder="1" applyAlignment="1">
      <alignment horizontal="center" vertical="center" wrapText="1"/>
    </xf>
    <xf numFmtId="3" fontId="158" fillId="25" borderId="100" xfId="0" applyNumberFormat="1" applyFont="1" applyFill="1" applyBorder="1" applyAlignment="1">
      <alignment horizontal="center" vertical="center" wrapText="1"/>
    </xf>
    <xf numFmtId="3" fontId="158" fillId="25" borderId="58" xfId="0" applyNumberFormat="1" applyFont="1" applyFill="1" applyBorder="1" applyAlignment="1">
      <alignment horizontal="center" vertical="center" wrapText="1"/>
    </xf>
    <xf numFmtId="3" fontId="158" fillId="25" borderId="131" xfId="0" applyNumberFormat="1" applyFont="1" applyFill="1" applyBorder="1" applyAlignment="1">
      <alignment horizontal="center" vertical="center" wrapText="1"/>
    </xf>
    <xf numFmtId="0" fontId="204" fillId="28" borderId="12" xfId="0" applyFont="1" applyFill="1" applyBorder="1" applyAlignment="1">
      <alignment horizontal="center" vertical="center"/>
    </xf>
    <xf numFmtId="0" fontId="204" fillId="25" borderId="12" xfId="0" applyFont="1" applyFill="1" applyBorder="1" applyAlignment="1">
      <alignment horizontal="center" vertical="center"/>
    </xf>
    <xf numFmtId="0" fontId="123" fillId="25" borderId="119" xfId="0" applyFont="1" applyFill="1" applyBorder="1" applyAlignment="1">
      <alignment vertical="center" wrapText="1"/>
    </xf>
    <xf numFmtId="0" fontId="123" fillId="25" borderId="63" xfId="0" applyFont="1" applyFill="1" applyBorder="1" applyAlignment="1">
      <alignment vertical="center" wrapText="1"/>
    </xf>
    <xf numFmtId="0" fontId="123" fillId="25" borderId="66" xfId="0" applyFont="1" applyFill="1" applyBorder="1" applyAlignment="1">
      <alignment vertical="center" wrapText="1"/>
    </xf>
    <xf numFmtId="0" fontId="121" fillId="0" borderId="65" xfId="0" applyFont="1" applyBorder="1"/>
    <xf numFmtId="0" fontId="207" fillId="0" borderId="111" xfId="0" applyFont="1" applyFill="1" applyBorder="1" applyAlignment="1">
      <alignment vertical="center" wrapText="1"/>
    </xf>
    <xf numFmtId="3" fontId="180" fillId="0" borderId="12" xfId="0" applyNumberFormat="1" applyFont="1" applyFill="1" applyBorder="1" applyAlignment="1">
      <alignment horizontal="center" vertical="center"/>
    </xf>
    <xf numFmtId="0" fontId="47" fillId="24" borderId="52" xfId="261" applyFont="1" applyFill="1" applyBorder="1" applyAlignment="1">
      <alignment horizontal="center" vertical="center" textRotation="90"/>
    </xf>
    <xf numFmtId="0" fontId="47" fillId="24" borderId="69" xfId="261" applyFont="1" applyFill="1" applyBorder="1" applyAlignment="1">
      <alignment horizontal="center" vertical="center" textRotation="90"/>
    </xf>
    <xf numFmtId="0" fontId="50" fillId="0" borderId="51" xfId="261" applyFont="1" applyBorder="1" applyAlignment="1">
      <alignment horizontal="center" vertical="center" wrapText="1"/>
    </xf>
    <xf numFmtId="0" fontId="50" fillId="0" borderId="52" xfId="261" applyFont="1" applyBorder="1" applyAlignment="1">
      <alignment horizontal="center" vertical="center"/>
    </xf>
    <xf numFmtId="0" fontId="50" fillId="0" borderId="60" xfId="261" applyFont="1" applyBorder="1" applyAlignment="1">
      <alignment horizontal="center" vertical="center"/>
    </xf>
    <xf numFmtId="0" fontId="119" fillId="0" borderId="52" xfId="261" applyFont="1" applyBorder="1" applyAlignment="1">
      <alignment horizontal="center" vertical="center"/>
    </xf>
    <xf numFmtId="0" fontId="119" fillId="0" borderId="52" xfId="261" applyFont="1" applyBorder="1" applyAlignment="1">
      <alignment horizontal="center" vertical="center" wrapText="1"/>
    </xf>
    <xf numFmtId="3" fontId="182" fillId="29" borderId="36" xfId="0" applyNumberFormat="1" applyFont="1" applyFill="1" applyBorder="1" applyAlignment="1">
      <alignment horizontal="center" vertical="center" wrapText="1"/>
    </xf>
    <xf numFmtId="0" fontId="143" fillId="0" borderId="0" xfId="323" applyFont="1" applyAlignment="1">
      <alignment vertical="center"/>
    </xf>
    <xf numFmtId="0" fontId="177" fillId="25" borderId="0" xfId="261" applyFont="1" applyFill="1" applyBorder="1"/>
    <xf numFmtId="0" fontId="35" fillId="25" borderId="0" xfId="261" applyFont="1" applyFill="1" applyBorder="1" applyAlignment="1">
      <alignment horizontal="center"/>
    </xf>
    <xf numFmtId="0" fontId="42" fillId="25" borderId="159" xfId="261" applyFont="1" applyFill="1" applyBorder="1" applyAlignment="1">
      <alignment horizontal="center" vertical="center" wrapText="1"/>
    </xf>
    <xf numFmtId="0" fontId="163" fillId="25" borderId="13" xfId="0" applyFont="1" applyFill="1" applyBorder="1" applyAlignment="1">
      <alignment vertical="center"/>
    </xf>
    <xf numFmtId="0" fontId="212" fillId="0" borderId="0" xfId="0" applyFont="1"/>
    <xf numFmtId="0" fontId="212" fillId="0" borderId="0" xfId="0" applyFont="1" applyBorder="1"/>
    <xf numFmtId="0" fontId="212" fillId="0" borderId="0" xfId="0" applyFont="1" applyAlignment="1">
      <alignment horizontal="left"/>
    </xf>
    <xf numFmtId="3" fontId="214" fillId="0" borderId="0" xfId="0" applyNumberFormat="1" applyFont="1"/>
    <xf numFmtId="0" fontId="215" fillId="0" borderId="0" xfId="0" applyFont="1"/>
    <xf numFmtId="0" fontId="218" fillId="0" borderId="0" xfId="0" applyFont="1"/>
    <xf numFmtId="0" fontId="220" fillId="0" borderId="0" xfId="0" applyFont="1" applyBorder="1"/>
    <xf numFmtId="0" fontId="212" fillId="0" borderId="0" xfId="0" applyFont="1" applyBorder="1" applyAlignment="1">
      <alignment horizontal="left"/>
    </xf>
    <xf numFmtId="0" fontId="222" fillId="0" borderId="0" xfId="0" applyFont="1"/>
    <xf numFmtId="0" fontId="214" fillId="0" borderId="0" xfId="0" applyFont="1"/>
    <xf numFmtId="0" fontId="226" fillId="0" borderId="0" xfId="0" applyFont="1"/>
    <xf numFmtId="0" fontId="212" fillId="0" borderId="0" xfId="0" applyFont="1" applyAlignment="1">
      <alignment vertical="center"/>
    </xf>
    <xf numFmtId="0" fontId="231" fillId="0" borderId="0" xfId="0" applyFont="1"/>
    <xf numFmtId="0" fontId="220" fillId="0" borderId="0" xfId="0" applyFont="1"/>
    <xf numFmtId="0" fontId="219" fillId="0" borderId="0" xfId="0" applyFont="1"/>
    <xf numFmtId="0" fontId="216" fillId="25" borderId="163" xfId="0" applyFont="1" applyFill="1" applyBorder="1" applyAlignment="1">
      <alignment horizontal="center" vertical="center" wrapText="1"/>
    </xf>
    <xf numFmtId="0" fontId="216" fillId="25" borderId="103" xfId="0" applyFont="1" applyFill="1" applyBorder="1" applyAlignment="1">
      <alignment horizontal="center" vertical="center"/>
    </xf>
    <xf numFmtId="192" fontId="216" fillId="25" borderId="36" xfId="324" applyNumberFormat="1" applyFont="1" applyFill="1" applyBorder="1" applyAlignment="1">
      <alignment horizontal="center" vertical="center"/>
    </xf>
    <xf numFmtId="192" fontId="216" fillId="25" borderId="32" xfId="324" applyNumberFormat="1" applyFont="1" applyFill="1" applyBorder="1" applyAlignment="1">
      <alignment horizontal="center" vertical="center"/>
    </xf>
    <xf numFmtId="0" fontId="234" fillId="0" borderId="0" xfId="0" applyFont="1" applyAlignment="1">
      <alignment horizontal="left"/>
    </xf>
    <xf numFmtId="0" fontId="234" fillId="0" borderId="0" xfId="0" applyFont="1"/>
    <xf numFmtId="192" fontId="216" fillId="25" borderId="29" xfId="324" applyNumberFormat="1" applyFont="1" applyFill="1" applyBorder="1" applyAlignment="1">
      <alignment horizontal="center" vertical="center"/>
    </xf>
    <xf numFmtId="192" fontId="216" fillId="25" borderId="30" xfId="324" applyNumberFormat="1" applyFont="1" applyFill="1" applyBorder="1" applyAlignment="1">
      <alignment horizontal="center" vertical="center"/>
    </xf>
    <xf numFmtId="0" fontId="218" fillId="0" borderId="0" xfId="0" applyFont="1" applyBorder="1" applyAlignment="1">
      <alignment horizontal="left"/>
    </xf>
    <xf numFmtId="49" fontId="229" fillId="25" borderId="166" xfId="0" applyNumberFormat="1" applyFont="1" applyFill="1" applyBorder="1" applyAlignment="1">
      <alignment horizontal="center" vertical="center"/>
    </xf>
    <xf numFmtId="49" fontId="229" fillId="25" borderId="167" xfId="0" applyNumberFormat="1" applyFont="1" applyFill="1" applyBorder="1" applyAlignment="1">
      <alignment horizontal="center" vertical="center"/>
    </xf>
    <xf numFmtId="0" fontId="225" fillId="0" borderId="0" xfId="0" applyFont="1"/>
    <xf numFmtId="0" fontId="218" fillId="31" borderId="0" xfId="0" applyFont="1" applyFill="1"/>
    <xf numFmtId="0" fontId="218" fillId="0" borderId="0" xfId="0" applyFont="1" applyAlignment="1">
      <alignment horizontal="left"/>
    </xf>
    <xf numFmtId="192" fontId="218" fillId="0" borderId="0" xfId="0" applyNumberFormat="1" applyFont="1"/>
    <xf numFmtId="192" fontId="232" fillId="0" borderId="0" xfId="0" applyNumberFormat="1" applyFont="1"/>
    <xf numFmtId="0" fontId="217" fillId="0" borderId="12" xfId="0" applyFont="1" applyFill="1" applyBorder="1" applyAlignment="1">
      <alignment horizontal="center" vertical="center" wrapText="1"/>
    </xf>
    <xf numFmtId="0" fontId="235" fillId="0" borderId="0" xfId="0" applyFont="1"/>
    <xf numFmtId="192" fontId="236" fillId="0" borderId="0" xfId="0" applyNumberFormat="1" applyFont="1"/>
    <xf numFmtId="0" fontId="234" fillId="25" borderId="0" xfId="0" applyFont="1" applyFill="1"/>
    <xf numFmtId="0" fontId="138" fillId="31" borderId="168" xfId="0" applyFont="1" applyFill="1" applyBorder="1" applyAlignment="1">
      <alignment vertical="center"/>
    </xf>
    <xf numFmtId="0" fontId="230" fillId="0" borderId="63" xfId="0" applyFont="1" applyFill="1" applyBorder="1" applyAlignment="1">
      <alignment horizontal="center" vertical="center" textRotation="90"/>
    </xf>
    <xf numFmtId="0" fontId="230" fillId="0" borderId="0" xfId="0" applyFont="1" applyFill="1" applyBorder="1" applyAlignment="1">
      <alignment vertical="center" wrapText="1"/>
    </xf>
    <xf numFmtId="0" fontId="230" fillId="0" borderId="108" xfId="0" applyFont="1" applyFill="1" applyBorder="1" applyAlignment="1">
      <alignment horizontal="center" vertical="center" textRotation="90"/>
    </xf>
    <xf numFmtId="0" fontId="32" fillId="0" borderId="0" xfId="0" applyFont="1" applyFill="1" applyBorder="1" applyAlignment="1">
      <alignment horizontal="center" vertical="center" wrapText="1"/>
    </xf>
    <xf numFmtId="0" fontId="220" fillId="0" borderId="66" xfId="0" applyFont="1" applyBorder="1"/>
    <xf numFmtId="0" fontId="230" fillId="0" borderId="67" xfId="0" applyFont="1" applyFill="1" applyBorder="1" applyAlignment="1">
      <alignment vertical="center" wrapText="1"/>
    </xf>
    <xf numFmtId="0" fontId="32" fillId="0" borderId="67" xfId="0" applyFont="1" applyFill="1" applyBorder="1" applyAlignment="1">
      <alignment horizontal="center" vertical="center" wrapText="1"/>
    </xf>
    <xf numFmtId="0" fontId="230" fillId="0" borderId="67" xfId="0" applyFont="1" applyFill="1" applyBorder="1" applyAlignment="1">
      <alignment horizontal="center" vertical="top" wrapText="1"/>
    </xf>
    <xf numFmtId="192" fontId="229" fillId="25" borderId="166" xfId="324" applyNumberFormat="1" applyFont="1" applyFill="1" applyBorder="1" applyAlignment="1">
      <alignment horizontal="center" vertical="center"/>
    </xf>
    <xf numFmtId="0" fontId="119" fillId="0" borderId="52" xfId="261" applyFont="1" applyBorder="1" applyAlignment="1">
      <alignment horizontal="center" vertical="center"/>
    </xf>
    <xf numFmtId="0" fontId="50" fillId="0" borderId="53" xfId="261" applyFont="1" applyBorder="1" applyAlignment="1">
      <alignment horizontal="center" vertical="center"/>
    </xf>
    <xf numFmtId="0" fontId="47" fillId="24" borderId="60" xfId="261" applyFont="1" applyFill="1" applyBorder="1" applyAlignment="1">
      <alignment horizontal="center" vertical="center" textRotation="90"/>
    </xf>
    <xf numFmtId="0" fontId="47" fillId="24" borderId="161" xfId="261" applyFont="1" applyFill="1" applyBorder="1" applyAlignment="1">
      <alignment vertical="center" textRotation="90"/>
    </xf>
    <xf numFmtId="0" fontId="47" fillId="24" borderId="162" xfId="261" applyFont="1" applyFill="1" applyBorder="1" applyAlignment="1">
      <alignment vertical="center" textRotation="90"/>
    </xf>
    <xf numFmtId="0" fontId="47" fillId="24" borderId="170" xfId="261" applyFont="1" applyFill="1" applyBorder="1" applyAlignment="1">
      <alignment vertical="center" textRotation="90"/>
    </xf>
    <xf numFmtId="0" fontId="14" fillId="24" borderId="161" xfId="261" applyFont="1" applyFill="1" applyBorder="1" applyAlignment="1"/>
    <xf numFmtId="0" fontId="14" fillId="24" borderId="162" xfId="261" applyFont="1" applyFill="1" applyBorder="1" applyAlignment="1"/>
    <xf numFmtId="0" fontId="14" fillId="24" borderId="170" xfId="261" applyFont="1" applyFill="1" applyBorder="1" applyAlignment="1"/>
    <xf numFmtId="0" fontId="47" fillId="24" borderId="88" xfId="261" applyFont="1" applyFill="1" applyBorder="1" applyAlignment="1">
      <alignment vertical="center" textRotation="90"/>
    </xf>
    <xf numFmtId="0" fontId="47" fillId="24" borderId="89" xfId="261" applyFont="1" applyFill="1" applyBorder="1" applyAlignment="1">
      <alignment vertical="center" textRotation="90"/>
    </xf>
    <xf numFmtId="0" fontId="47" fillId="24" borderId="90" xfId="261" applyFont="1" applyFill="1" applyBorder="1" applyAlignment="1">
      <alignment vertical="center" textRotation="90"/>
    </xf>
    <xf numFmtId="0" fontId="160" fillId="0" borderId="100" xfId="261" applyFont="1" applyFill="1" applyBorder="1" applyAlignment="1">
      <alignment horizontal="center" vertical="center" wrapText="1"/>
    </xf>
    <xf numFmtId="3" fontId="165" fillId="0" borderId="15" xfId="0" applyNumberFormat="1" applyFont="1" applyFill="1" applyBorder="1" applyAlignment="1">
      <alignment horizontal="center" vertical="center" wrapText="1"/>
    </xf>
    <xf numFmtId="0" fontId="160" fillId="0" borderId="30" xfId="261" applyFont="1" applyFill="1" applyBorder="1" applyAlignment="1">
      <alignment horizontal="center" vertical="center" wrapText="1"/>
    </xf>
    <xf numFmtId="3" fontId="158" fillId="0" borderId="32" xfId="0" applyNumberFormat="1" applyFont="1" applyFill="1" applyBorder="1" applyAlignment="1">
      <alignment horizontal="center" vertical="center" wrapText="1"/>
    </xf>
    <xf numFmtId="0" fontId="163" fillId="25" borderId="0" xfId="0" applyFont="1" applyFill="1" applyBorder="1" applyAlignment="1">
      <alignment horizontal="left" vertical="center" wrapText="1"/>
    </xf>
    <xf numFmtId="0" fontId="168" fillId="25" borderId="0" xfId="0" applyFont="1" applyFill="1" applyBorder="1" applyAlignment="1">
      <alignment horizontal="right" vertical="center" wrapText="1"/>
    </xf>
    <xf numFmtId="0" fontId="168" fillId="25" borderId="0" xfId="0" applyFont="1" applyFill="1" applyBorder="1" applyAlignment="1">
      <alignment horizontal="left" wrapText="1"/>
    </xf>
    <xf numFmtId="0" fontId="42" fillId="0" borderId="42" xfId="0" applyFont="1" applyBorder="1" applyAlignment="1">
      <alignment horizontal="center" vertical="center"/>
    </xf>
    <xf numFmtId="0" fontId="160" fillId="0" borderId="29" xfId="261" applyFont="1" applyFill="1" applyBorder="1" applyAlignment="1">
      <alignment horizontal="center" vertical="center" wrapText="1"/>
    </xf>
    <xf numFmtId="0" fontId="171" fillId="0" borderId="51" xfId="261" applyFont="1" applyBorder="1" applyAlignment="1">
      <alignment vertical="center" wrapText="1"/>
    </xf>
    <xf numFmtId="3" fontId="158" fillId="0" borderId="32" xfId="0" applyNumberFormat="1" applyFont="1" applyFill="1" applyBorder="1" applyAlignment="1">
      <alignment horizontal="center" vertical="center" wrapText="1"/>
    </xf>
    <xf numFmtId="0" fontId="160" fillId="0" borderId="30" xfId="261" applyFont="1" applyFill="1" applyBorder="1" applyAlignment="1">
      <alignment horizontal="center" vertical="center" wrapText="1"/>
    </xf>
    <xf numFmtId="0" fontId="111" fillId="25" borderId="12" xfId="0" applyFont="1" applyFill="1" applyBorder="1" applyAlignment="1">
      <alignment horizontal="center" vertical="center"/>
    </xf>
    <xf numFmtId="0" fontId="111" fillId="26" borderId="12" xfId="0" applyFont="1" applyFill="1" applyBorder="1" applyAlignment="1">
      <alignment horizontal="center" vertical="center"/>
    </xf>
    <xf numFmtId="3" fontId="107" fillId="25" borderId="12" xfId="0" applyNumberFormat="1" applyFont="1" applyFill="1" applyBorder="1" applyAlignment="1">
      <alignment horizontal="center" vertical="center"/>
    </xf>
    <xf numFmtId="0" fontId="163" fillId="25" borderId="0" xfId="0" applyFont="1" applyFill="1" applyBorder="1" applyAlignment="1">
      <alignment horizontal="left" vertical="center" wrapText="1"/>
    </xf>
    <xf numFmtId="0" fontId="42" fillId="0" borderId="43" xfId="261" applyFont="1" applyFill="1" applyBorder="1" applyAlignment="1">
      <alignment horizontal="center" vertical="center" wrapText="1"/>
    </xf>
    <xf numFmtId="3" fontId="165" fillId="0" borderId="160" xfId="0" applyNumberFormat="1" applyFont="1" applyFill="1" applyBorder="1" applyAlignment="1">
      <alignment horizontal="center" vertical="center" wrapText="1"/>
    </xf>
    <xf numFmtId="3" fontId="165" fillId="0" borderId="128" xfId="0" applyNumberFormat="1" applyFont="1" applyFill="1" applyBorder="1" applyAlignment="1">
      <alignment horizontal="center" vertical="center" wrapText="1"/>
    </xf>
    <xf numFmtId="3" fontId="165" fillId="0" borderId="29" xfId="0" applyNumberFormat="1" applyFont="1" applyFill="1" applyBorder="1" applyAlignment="1">
      <alignment horizontal="center" vertical="center" wrapText="1"/>
    </xf>
    <xf numFmtId="3" fontId="165" fillId="0" borderId="115" xfId="0" applyNumberFormat="1" applyFont="1" applyFill="1" applyBorder="1" applyAlignment="1">
      <alignment horizontal="center" vertical="center" wrapText="1"/>
    </xf>
    <xf numFmtId="0" fontId="160" fillId="0" borderId="38" xfId="261" applyFont="1" applyFill="1" applyBorder="1" applyAlignment="1">
      <alignment horizontal="center" vertical="center" wrapText="1"/>
    </xf>
    <xf numFmtId="0" fontId="163" fillId="25" borderId="0" xfId="0" applyFont="1" applyFill="1" applyBorder="1" applyAlignment="1">
      <alignment horizontal="left" vertical="center" wrapText="1"/>
    </xf>
    <xf numFmtId="0" fontId="42" fillId="0" borderId="130" xfId="261" applyFont="1" applyFill="1" applyBorder="1" applyAlignment="1">
      <alignment horizontal="center" vertical="center" wrapText="1"/>
    </xf>
    <xf numFmtId="0" fontId="168" fillId="25" borderId="0" xfId="0" applyFont="1" applyFill="1" applyBorder="1" applyAlignment="1">
      <alignment horizontal="left" wrapText="1"/>
    </xf>
    <xf numFmtId="0" fontId="0" fillId="25" borderId="44" xfId="0" applyFill="1" applyBorder="1" applyAlignment="1">
      <alignment vertical="center"/>
    </xf>
    <xf numFmtId="0" fontId="179" fillId="0" borderId="111" xfId="0" applyFont="1" applyFill="1" applyBorder="1" applyAlignment="1">
      <alignment vertical="center" wrapText="1"/>
    </xf>
    <xf numFmtId="3" fontId="178" fillId="0" borderId="12" xfId="0" applyNumberFormat="1" applyFont="1" applyFill="1" applyBorder="1" applyAlignment="1">
      <alignment horizontal="center" vertical="center"/>
    </xf>
    <xf numFmtId="0" fontId="14" fillId="0" borderId="0" xfId="325"/>
    <xf numFmtId="0" fontId="139" fillId="27" borderId="21" xfId="0" applyFont="1" applyFill="1" applyBorder="1" applyAlignment="1">
      <alignment horizontal="center" vertical="center" wrapText="1"/>
    </xf>
    <xf numFmtId="0" fontId="139" fillId="27" borderId="43" xfId="0" applyFont="1" applyFill="1" applyBorder="1" applyAlignment="1">
      <alignment horizontal="center" vertical="center" wrapText="1"/>
    </xf>
    <xf numFmtId="3" fontId="158" fillId="29" borderId="100" xfId="0" applyNumberFormat="1" applyFont="1" applyFill="1" applyBorder="1" applyAlignment="1">
      <alignment horizontal="center" vertical="center" wrapText="1"/>
    </xf>
    <xf numFmtId="3" fontId="239" fillId="25" borderId="100" xfId="0" applyNumberFormat="1" applyFont="1" applyFill="1" applyBorder="1" applyAlignment="1">
      <alignment horizontal="center" vertical="center" wrapText="1"/>
    </xf>
    <xf numFmtId="49" fontId="241" fillId="25" borderId="175" xfId="0" applyNumberFormat="1" applyFont="1" applyFill="1" applyBorder="1" applyAlignment="1">
      <alignment horizontal="center" vertical="center"/>
    </xf>
    <xf numFmtId="49" fontId="241" fillId="25" borderId="176" xfId="0" applyNumberFormat="1" applyFont="1" applyFill="1" applyBorder="1" applyAlignment="1">
      <alignment horizontal="center" vertical="center"/>
    </xf>
    <xf numFmtId="3" fontId="184" fillId="32" borderId="178" xfId="0" applyNumberFormat="1" applyFont="1" applyFill="1" applyBorder="1" applyAlignment="1">
      <alignment horizontal="center" vertical="center"/>
    </xf>
    <xf numFmtId="3" fontId="184" fillId="32" borderId="179" xfId="0" applyNumberFormat="1" applyFont="1" applyFill="1" applyBorder="1" applyAlignment="1">
      <alignment horizontal="center" vertical="center"/>
    </xf>
    <xf numFmtId="0" fontId="244" fillId="0" borderId="0" xfId="0" applyFont="1" applyBorder="1" applyAlignment="1">
      <alignment horizontal="left"/>
    </xf>
    <xf numFmtId="0" fontId="244" fillId="0" borderId="0" xfId="0" applyFont="1"/>
    <xf numFmtId="0" fontId="245" fillId="0" borderId="0" xfId="0" applyFont="1"/>
    <xf numFmtId="0" fontId="244" fillId="0" borderId="0" xfId="0" applyFont="1" applyAlignment="1">
      <alignment horizontal="center"/>
    </xf>
    <xf numFmtId="49" fontId="241" fillId="25" borderId="178" xfId="0" applyNumberFormat="1" applyFont="1" applyFill="1" applyBorder="1" applyAlignment="1">
      <alignment horizontal="center" vertical="center"/>
    </xf>
    <xf numFmtId="49" fontId="241" fillId="25" borderId="179" xfId="0" applyNumberFormat="1" applyFont="1" applyFill="1" applyBorder="1" applyAlignment="1">
      <alignment horizontal="center" vertical="center"/>
    </xf>
    <xf numFmtId="0" fontId="246" fillId="0" borderId="0" xfId="0" applyFont="1"/>
    <xf numFmtId="3" fontId="243" fillId="32" borderId="181" xfId="0" applyNumberFormat="1" applyFont="1" applyFill="1" applyBorder="1" applyAlignment="1">
      <alignment horizontal="center" vertical="center"/>
    </xf>
    <xf numFmtId="3" fontId="232" fillId="0" borderId="0" xfId="0" applyNumberFormat="1" applyFont="1"/>
    <xf numFmtId="0" fontId="241" fillId="25" borderId="0" xfId="0" applyFont="1" applyFill="1" applyBorder="1" applyAlignment="1">
      <alignment vertical="center"/>
    </xf>
    <xf numFmtId="0" fontId="247" fillId="25" borderId="185" xfId="0" applyFont="1" applyFill="1" applyBorder="1" applyAlignment="1">
      <alignment horizontal="right" vertical="center"/>
    </xf>
    <xf numFmtId="3" fontId="250" fillId="0" borderId="0" xfId="0" applyNumberFormat="1" applyFont="1"/>
    <xf numFmtId="3" fontId="237" fillId="0" borderId="0" xfId="0" applyNumberFormat="1" applyFont="1"/>
    <xf numFmtId="3" fontId="243" fillId="32" borderId="178" xfId="0" applyNumberFormat="1" applyFont="1" applyFill="1" applyBorder="1" applyAlignment="1">
      <alignment horizontal="center" vertical="center"/>
    </xf>
    <xf numFmtId="3" fontId="243" fillId="32" borderId="179" xfId="0" applyNumberFormat="1" applyFont="1" applyFill="1" applyBorder="1" applyAlignment="1">
      <alignment horizontal="center" vertical="center"/>
    </xf>
    <xf numFmtId="49" fontId="216" fillId="25" borderId="178" xfId="0" applyNumberFormat="1" applyFont="1" applyFill="1" applyBorder="1" applyAlignment="1">
      <alignment horizontal="center" vertical="center"/>
    </xf>
    <xf numFmtId="0" fontId="212" fillId="0" borderId="0" xfId="0" applyFont="1" applyAlignment="1">
      <alignment vertical="top"/>
    </xf>
    <xf numFmtId="14" fontId="33" fillId="0" borderId="0" xfId="0" applyNumberFormat="1" applyFont="1"/>
    <xf numFmtId="14" fontId="33" fillId="0" borderId="0" xfId="0" applyNumberFormat="1" applyFont="1" applyAlignment="1">
      <alignment wrapText="1"/>
    </xf>
    <xf numFmtId="14" fontId="14" fillId="0" borderId="0" xfId="261" applyNumberFormat="1"/>
    <xf numFmtId="14" fontId="108" fillId="0" borderId="0" xfId="0" applyNumberFormat="1" applyFont="1"/>
    <xf numFmtId="0" fontId="216" fillId="0" borderId="103" xfId="0" applyFont="1" applyFill="1" applyBorder="1" applyAlignment="1">
      <alignment horizontal="center" vertical="center" wrapText="1"/>
    </xf>
    <xf numFmtId="192" fontId="229" fillId="25" borderId="30" xfId="324" applyNumberFormat="1" applyFont="1" applyFill="1" applyBorder="1" applyAlignment="1">
      <alignment horizontal="center" vertical="center"/>
    </xf>
    <xf numFmtId="49" fontId="229" fillId="25" borderId="166" xfId="0" applyNumberFormat="1" applyFont="1" applyFill="1" applyBorder="1" applyAlignment="1">
      <alignment horizontal="center" vertical="center" wrapText="1"/>
    </xf>
    <xf numFmtId="0" fontId="227" fillId="33" borderId="16" xfId="0" applyFont="1" applyFill="1" applyBorder="1" applyAlignment="1">
      <alignment vertical="center" wrapText="1"/>
    </xf>
    <xf numFmtId="0" fontId="217" fillId="33" borderId="12" xfId="0" applyFont="1" applyFill="1" applyBorder="1" applyAlignment="1">
      <alignment horizontal="center" vertical="center" wrapText="1"/>
    </xf>
    <xf numFmtId="0" fontId="253" fillId="25" borderId="0" xfId="0" applyFont="1" applyFill="1" applyBorder="1" applyAlignment="1">
      <alignment horizontal="left" wrapText="1"/>
    </xf>
    <xf numFmtId="0" fontId="254" fillId="0" borderId="0" xfId="0" applyFont="1" applyAlignment="1">
      <alignment wrapText="1"/>
    </xf>
    <xf numFmtId="0" fontId="255" fillId="0" borderId="0" xfId="0" applyFont="1" applyAlignment="1">
      <alignment horizontal="center" vertical="center"/>
    </xf>
    <xf numFmtId="0" fontId="256" fillId="25" borderId="0" xfId="0" applyFont="1" applyFill="1" applyBorder="1" applyAlignment="1">
      <alignment horizontal="right" wrapText="1"/>
    </xf>
    <xf numFmtId="0" fontId="254" fillId="0" borderId="0" xfId="0" applyFont="1" applyAlignment="1">
      <alignment horizontal="right" wrapText="1"/>
    </xf>
    <xf numFmtId="0" fontId="255" fillId="0" borderId="0" xfId="0" applyFont="1" applyAlignment="1">
      <alignment horizontal="right" vertical="center"/>
    </xf>
    <xf numFmtId="0" fontId="256" fillId="25" borderId="0" xfId="0" applyFont="1" applyFill="1" applyBorder="1" applyAlignment="1">
      <alignment horizontal="right" vertical="center" wrapText="1"/>
    </xf>
    <xf numFmtId="0" fontId="254" fillId="0" borderId="0" xfId="0" applyFont="1" applyAlignment="1">
      <alignment horizontal="center" vertical="center" wrapText="1"/>
    </xf>
    <xf numFmtId="0" fontId="256" fillId="25" borderId="0" xfId="0" applyFont="1" applyFill="1" applyBorder="1" applyAlignment="1">
      <alignment horizontal="left" wrapText="1"/>
    </xf>
    <xf numFmtId="0" fontId="255" fillId="0" borderId="0" xfId="0" applyFont="1" applyFill="1" applyBorder="1"/>
    <xf numFmtId="3" fontId="255" fillId="0" borderId="0" xfId="0" applyNumberFormat="1" applyFont="1" applyFill="1" applyBorder="1"/>
    <xf numFmtId="0" fontId="255" fillId="25" borderId="0" xfId="0" applyFont="1" applyFill="1" applyBorder="1"/>
    <xf numFmtId="0" fontId="257" fillId="25" borderId="0" xfId="0" applyFont="1" applyFill="1"/>
    <xf numFmtId="0" fontId="257" fillId="25" borderId="0" xfId="0" applyFont="1" applyFill="1" applyAlignment="1">
      <alignment horizontal="right"/>
    </xf>
    <xf numFmtId="0" fontId="257" fillId="25" borderId="0" xfId="0" applyFont="1" applyFill="1" applyBorder="1" applyAlignment="1">
      <alignment horizontal="center" vertical="center"/>
    </xf>
    <xf numFmtId="0" fontId="257" fillId="25" borderId="0" xfId="0" applyFont="1" applyFill="1" applyAlignment="1">
      <alignment vertical="center"/>
    </xf>
    <xf numFmtId="0" fontId="257" fillId="25" borderId="0" xfId="0" applyFont="1" applyFill="1" applyAlignment="1">
      <alignment horizontal="right" vertical="center"/>
    </xf>
    <xf numFmtId="0" fontId="255" fillId="25" borderId="0" xfId="0" applyFont="1" applyFill="1"/>
    <xf numFmtId="0" fontId="255" fillId="25" borderId="0" xfId="261" applyFont="1" applyFill="1"/>
    <xf numFmtId="0" fontId="255" fillId="25" borderId="0" xfId="261" applyFont="1" applyFill="1" applyAlignment="1">
      <alignment horizontal="right"/>
    </xf>
    <xf numFmtId="0" fontId="255" fillId="25" borderId="0" xfId="261" applyFont="1" applyFill="1" applyAlignment="1">
      <alignment horizontal="center"/>
    </xf>
    <xf numFmtId="0" fontId="258" fillId="25" borderId="0" xfId="261" applyFont="1" applyFill="1"/>
    <xf numFmtId="0" fontId="255" fillId="25" borderId="0" xfId="261" applyFont="1" applyFill="1" applyAlignment="1">
      <alignment horizontal="right" vertical="center"/>
    </xf>
    <xf numFmtId="0" fontId="255" fillId="25" borderId="0" xfId="261" applyFont="1" applyFill="1" applyAlignment="1">
      <alignment horizontal="center" vertical="center"/>
    </xf>
    <xf numFmtId="0" fontId="255" fillId="25" borderId="0" xfId="261" applyFont="1" applyFill="1" applyAlignment="1">
      <alignment vertical="center"/>
    </xf>
    <xf numFmtId="0" fontId="259" fillId="25" borderId="0" xfId="0" applyFont="1" applyFill="1" applyBorder="1"/>
    <xf numFmtId="0" fontId="259" fillId="25" borderId="0" xfId="0" applyFont="1" applyFill="1"/>
    <xf numFmtId="3" fontId="229" fillId="25" borderId="12" xfId="0" applyNumberFormat="1" applyFont="1" applyFill="1" applyBorder="1" applyAlignment="1">
      <alignment horizontal="center" vertical="center"/>
    </xf>
    <xf numFmtId="0" fontId="248" fillId="25" borderId="0" xfId="0" applyFont="1" applyFill="1" applyBorder="1" applyAlignment="1">
      <alignment vertical="center"/>
    </xf>
    <xf numFmtId="0" fontId="248" fillId="25" borderId="0" xfId="0" applyFont="1" applyFill="1" applyBorder="1" applyAlignment="1">
      <alignment vertical="center" wrapText="1"/>
    </xf>
    <xf numFmtId="0" fontId="249" fillId="25" borderId="0" xfId="0" applyFont="1" applyFill="1" applyBorder="1"/>
    <xf numFmtId="0" fontId="248" fillId="25" borderId="186" xfId="0" applyFont="1" applyFill="1" applyBorder="1" applyAlignment="1">
      <alignment horizontal="left" vertical="center"/>
    </xf>
    <xf numFmtId="0" fontId="249" fillId="25" borderId="0" xfId="0" applyFont="1" applyFill="1" applyBorder="1" applyAlignment="1"/>
    <xf numFmtId="0" fontId="247" fillId="25" borderId="0" xfId="0" applyFont="1" applyFill="1" applyBorder="1" applyAlignment="1">
      <alignment horizontal="right" vertical="center"/>
    </xf>
    <xf numFmtId="0" fontId="251" fillId="25" borderId="0" xfId="0" applyFont="1" applyFill="1" applyBorder="1"/>
    <xf numFmtId="0" fontId="247" fillId="25" borderId="0" xfId="0" applyFont="1" applyFill="1" applyBorder="1" applyAlignment="1">
      <alignment horizontal="left" vertical="center"/>
    </xf>
    <xf numFmtId="0" fontId="42" fillId="25" borderId="107" xfId="261" applyFont="1" applyFill="1" applyBorder="1" applyAlignment="1">
      <alignment horizontal="center" vertical="center" wrapText="1"/>
    </xf>
    <xf numFmtId="0" fontId="42" fillId="25" borderId="119" xfId="261" applyFont="1" applyFill="1" applyBorder="1" applyAlignment="1">
      <alignment horizontal="center" vertical="center" wrapText="1"/>
    </xf>
    <xf numFmtId="3" fontId="159" fillId="25" borderId="36" xfId="0" applyNumberFormat="1" applyFont="1" applyFill="1" applyBorder="1" applyAlignment="1">
      <alignment horizontal="center" vertical="center" wrapText="1"/>
    </xf>
    <xf numFmtId="3" fontId="159" fillId="25" borderId="100" xfId="0" applyNumberFormat="1" applyFont="1" applyFill="1" applyBorder="1" applyAlignment="1">
      <alignment horizontal="center" vertical="center" wrapText="1"/>
    </xf>
    <xf numFmtId="0" fontId="161" fillId="25" borderId="29" xfId="261" applyFont="1" applyFill="1" applyBorder="1" applyAlignment="1">
      <alignment horizontal="center" vertical="center" wrapText="1"/>
    </xf>
    <xf numFmtId="0" fontId="160" fillId="25" borderId="29" xfId="261" applyFont="1" applyFill="1" applyBorder="1" applyAlignment="1">
      <alignment horizontal="center" vertical="center" wrapText="1"/>
    </xf>
    <xf numFmtId="0" fontId="160" fillId="25" borderId="35" xfId="261" applyFont="1" applyFill="1" applyBorder="1" applyAlignment="1">
      <alignment horizontal="center" vertical="center" wrapText="1"/>
    </xf>
    <xf numFmtId="0" fontId="197" fillId="28" borderId="100" xfId="261" applyFont="1" applyFill="1" applyBorder="1" applyAlignment="1">
      <alignment horizontal="center" vertical="center" wrapText="1"/>
    </xf>
    <xf numFmtId="0" fontId="197" fillId="0" borderId="100" xfId="261" applyFont="1" applyFill="1" applyBorder="1" applyAlignment="1">
      <alignment horizontal="center" vertical="center" wrapText="1"/>
    </xf>
    <xf numFmtId="0" fontId="260" fillId="25" borderId="148" xfId="0" applyFont="1" applyFill="1" applyBorder="1" applyAlignment="1">
      <alignment horizontal="center" vertical="center"/>
    </xf>
    <xf numFmtId="0" fontId="240" fillId="25" borderId="130" xfId="261" applyFont="1" applyFill="1" applyBorder="1" applyAlignment="1">
      <alignment horizontal="center" vertical="center" wrapText="1"/>
    </xf>
    <xf numFmtId="0" fontId="42" fillId="25" borderId="130" xfId="261" applyFont="1" applyFill="1" applyBorder="1" applyAlignment="1">
      <alignment horizontal="center" vertical="center" wrapText="1"/>
    </xf>
    <xf numFmtId="3" fontId="158" fillId="25" borderId="32" xfId="0" applyNumberFormat="1" applyFont="1" applyFill="1" applyBorder="1" applyAlignment="1">
      <alignment horizontal="center" vertical="center" wrapText="1"/>
    </xf>
    <xf numFmtId="0" fontId="160" fillId="25" borderId="30" xfId="261" applyFont="1" applyFill="1" applyBorder="1" applyAlignment="1">
      <alignment horizontal="center" vertical="center" wrapText="1"/>
    </xf>
    <xf numFmtId="0" fontId="227" fillId="0" borderId="29" xfId="0" applyFont="1" applyFill="1" applyBorder="1" applyAlignment="1">
      <alignment horizontal="left" vertical="top" wrapText="1"/>
    </xf>
    <xf numFmtId="0" fontId="227" fillId="0" borderId="12" xfId="0" applyFont="1" applyFill="1" applyBorder="1" applyAlignment="1">
      <alignment horizontal="left" vertical="top" wrapText="1"/>
    </xf>
    <xf numFmtId="0" fontId="224" fillId="0" borderId="12" xfId="0" applyFont="1" applyFill="1" applyBorder="1" applyAlignment="1">
      <alignment horizontal="left" vertical="top" wrapText="1"/>
    </xf>
    <xf numFmtId="0" fontId="227" fillId="0" borderId="116" xfId="0" applyFont="1" applyFill="1" applyBorder="1" applyAlignment="1">
      <alignment horizontal="center" vertical="top" wrapText="1"/>
    </xf>
    <xf numFmtId="0" fontId="227" fillId="0" borderId="116" xfId="0" applyFont="1" applyFill="1" applyBorder="1" applyAlignment="1">
      <alignment horizontal="left" vertical="top" wrapText="1"/>
    </xf>
    <xf numFmtId="0" fontId="197" fillId="0" borderId="30" xfId="261" applyFont="1" applyFill="1" applyBorder="1" applyAlignment="1">
      <alignment horizontal="center" vertical="center" wrapText="1"/>
    </xf>
    <xf numFmtId="3" fontId="164" fillId="25" borderId="58" xfId="0" applyNumberFormat="1" applyFont="1" applyFill="1" applyBorder="1" applyAlignment="1">
      <alignment vertical="center"/>
    </xf>
    <xf numFmtId="3" fontId="164" fillId="25" borderId="131" xfId="0" applyNumberFormat="1" applyFont="1" applyFill="1" applyBorder="1" applyAlignment="1">
      <alignment vertical="center"/>
    </xf>
    <xf numFmtId="0" fontId="145" fillId="25" borderId="28" xfId="0" applyFont="1" applyFill="1" applyBorder="1" applyAlignment="1">
      <alignment horizontal="left" vertical="center" wrapText="1" indent="1"/>
    </xf>
    <xf numFmtId="0" fontId="145" fillId="25" borderId="13" xfId="0" applyFont="1" applyFill="1" applyBorder="1" applyAlignment="1">
      <alignment horizontal="left" vertical="center" wrapText="1" indent="1"/>
    </xf>
    <xf numFmtId="0" fontId="145" fillId="25" borderId="40" xfId="0" applyFont="1" applyFill="1" applyBorder="1" applyAlignment="1">
      <alignment horizontal="left" vertical="center" wrapText="1" indent="1"/>
    </xf>
    <xf numFmtId="0" fontId="204" fillId="25" borderId="149" xfId="0" applyFont="1" applyFill="1" applyBorder="1" applyAlignment="1">
      <alignment horizontal="center" vertical="center"/>
    </xf>
    <xf numFmtId="0" fontId="197" fillId="28" borderId="93" xfId="261" applyFont="1" applyFill="1" applyBorder="1" applyAlignment="1">
      <alignment horizontal="center" vertical="center" wrapText="1"/>
    </xf>
    <xf numFmtId="0" fontId="120" fillId="25" borderId="42" xfId="261" applyFont="1" applyFill="1" applyBorder="1" applyAlignment="1">
      <alignment horizontal="center" vertical="center" wrapText="1"/>
    </xf>
    <xf numFmtId="0" fontId="120" fillId="25" borderId="43" xfId="261" applyFont="1" applyFill="1" applyBorder="1" applyAlignment="1">
      <alignment horizontal="center" vertical="center" wrapText="1"/>
    </xf>
    <xf numFmtId="0" fontId="190" fillId="25" borderId="29" xfId="261" applyFont="1" applyFill="1" applyBorder="1" applyAlignment="1">
      <alignment horizontal="center" vertical="center" wrapText="1"/>
    </xf>
    <xf numFmtId="0" fontId="190" fillId="25" borderId="30" xfId="261" applyFont="1" applyFill="1" applyBorder="1" applyAlignment="1">
      <alignment horizontal="center" vertical="center" wrapText="1"/>
    </xf>
    <xf numFmtId="0" fontId="190" fillId="25" borderId="56" xfId="261" applyFont="1" applyFill="1" applyBorder="1" applyAlignment="1">
      <alignment horizontal="center" vertical="center" wrapText="1"/>
    </xf>
    <xf numFmtId="0" fontId="190" fillId="25" borderId="93" xfId="261" applyFont="1" applyFill="1" applyBorder="1" applyAlignment="1">
      <alignment horizontal="center" vertical="center" wrapText="1"/>
    </xf>
    <xf numFmtId="0" fontId="190" fillId="25" borderId="131" xfId="261" applyFont="1" applyFill="1" applyBorder="1" applyAlignment="1">
      <alignment horizontal="center" vertical="center" wrapText="1"/>
    </xf>
    <xf numFmtId="0" fontId="160" fillId="25" borderId="93" xfId="261" applyFont="1" applyFill="1" applyBorder="1" applyAlignment="1">
      <alignment horizontal="center" vertical="center" wrapText="1"/>
    </xf>
    <xf numFmtId="0" fontId="190" fillId="25" borderId="100" xfId="261" applyFont="1" applyFill="1" applyBorder="1" applyAlignment="1">
      <alignment horizontal="center" vertical="center" wrapText="1"/>
    </xf>
    <xf numFmtId="0" fontId="120" fillId="25" borderId="130" xfId="261" applyFont="1" applyFill="1" applyBorder="1" applyAlignment="1">
      <alignment horizontal="center" vertical="center" wrapText="1"/>
    </xf>
    <xf numFmtId="0" fontId="197" fillId="28" borderId="32" xfId="261" applyFont="1" applyFill="1" applyBorder="1" applyAlignment="1">
      <alignment horizontal="center" vertical="center" wrapText="1"/>
    </xf>
    <xf numFmtId="0" fontId="197" fillId="28" borderId="36" xfId="261" applyFont="1" applyFill="1" applyBorder="1" applyAlignment="1">
      <alignment horizontal="center" vertical="center" wrapText="1"/>
    </xf>
    <xf numFmtId="0" fontId="195" fillId="28" borderId="34" xfId="0" applyFont="1" applyFill="1" applyBorder="1" applyAlignment="1">
      <alignment horizontal="center"/>
    </xf>
    <xf numFmtId="0" fontId="195" fillId="28" borderId="35" xfId="0" applyFont="1" applyFill="1" applyBorder="1" applyAlignment="1">
      <alignment horizontal="center"/>
    </xf>
    <xf numFmtId="0" fontId="197" fillId="25" borderId="29" xfId="261" applyFont="1" applyFill="1" applyBorder="1" applyAlignment="1">
      <alignment horizontal="center" vertical="center" wrapText="1"/>
    </xf>
    <xf numFmtId="3" fontId="229" fillId="28" borderId="12" xfId="360" applyNumberFormat="1" applyFont="1" applyFill="1" applyBorder="1" applyAlignment="1">
      <alignment horizontal="center" vertical="center"/>
    </xf>
    <xf numFmtId="3" fontId="229" fillId="28" borderId="15" xfId="360" applyNumberFormat="1" applyFont="1" applyFill="1" applyBorder="1" applyAlignment="1">
      <alignment horizontal="center" vertical="center"/>
    </xf>
    <xf numFmtId="0" fontId="219" fillId="0" borderId="0" xfId="0" applyFont="1" applyAlignment="1">
      <alignment horizontal="center"/>
    </xf>
    <xf numFmtId="0" fontId="32" fillId="0" borderId="0" xfId="0" applyFont="1" applyFill="1" applyBorder="1" applyAlignment="1">
      <alignment horizontal="left" vertical="top" wrapText="1"/>
    </xf>
    <xf numFmtId="0" fontId="50" fillId="0" borderId="51" xfId="261" applyFont="1" applyBorder="1" applyAlignment="1">
      <alignment horizontal="center" vertical="center" wrapText="1"/>
    </xf>
    <xf numFmtId="0" fontId="50" fillId="0" borderId="52" xfId="261" applyFont="1" applyBorder="1" applyAlignment="1">
      <alignment horizontal="center" vertical="center"/>
    </xf>
    <xf numFmtId="0" fontId="50" fillId="0" borderId="60" xfId="261" applyFont="1" applyBorder="1" applyAlignment="1">
      <alignment horizontal="center" vertical="center"/>
    </xf>
    <xf numFmtId="0" fontId="119" fillId="0" borderId="52" xfId="261" applyFont="1" applyBorder="1" applyAlignment="1">
      <alignment horizontal="center" vertical="center"/>
    </xf>
    <xf numFmtId="0" fontId="119" fillId="0" borderId="52" xfId="261" applyFont="1" applyBorder="1" applyAlignment="1">
      <alignment horizontal="center" vertical="center" wrapText="1"/>
    </xf>
    <xf numFmtId="0" fontId="41" fillId="0" borderId="63" xfId="261" applyFont="1" applyFill="1" applyBorder="1" applyAlignment="1">
      <alignment vertical="center" wrapText="1"/>
    </xf>
    <xf numFmtId="0" fontId="148" fillId="0" borderId="52" xfId="261" applyFont="1" applyBorder="1" applyAlignment="1">
      <alignment horizontal="center" vertical="center" wrapText="1"/>
    </xf>
    <xf numFmtId="0" fontId="148" fillId="0" borderId="52" xfId="261" applyFont="1" applyBorder="1" applyAlignment="1">
      <alignment horizontal="center" vertical="center"/>
    </xf>
    <xf numFmtId="0" fontId="148" fillId="0" borderId="60" xfId="261" applyFont="1" applyBorder="1" applyAlignment="1">
      <alignment horizontal="center" vertical="center"/>
    </xf>
    <xf numFmtId="0" fontId="262" fillId="25" borderId="0" xfId="261" applyFont="1" applyFill="1" applyBorder="1"/>
    <xf numFmtId="164" fontId="263" fillId="25" borderId="0" xfId="261" applyNumberFormat="1" applyFont="1" applyFill="1" applyBorder="1" applyAlignment="1"/>
    <xf numFmtId="0" fontId="264" fillId="25" borderId="0" xfId="261" applyFont="1" applyFill="1" applyBorder="1" applyAlignment="1">
      <alignment vertical="center"/>
    </xf>
    <xf numFmtId="0" fontId="265" fillId="24" borderId="89" xfId="261" applyFont="1" applyFill="1" applyBorder="1" applyAlignment="1">
      <alignment vertical="center" textRotation="90"/>
    </xf>
    <xf numFmtId="0" fontId="266" fillId="0" borderId="52" xfId="261" applyFont="1" applyBorder="1" applyAlignment="1">
      <alignment horizontal="center" vertical="center" wrapText="1"/>
    </xf>
    <xf numFmtId="0" fontId="119" fillId="0" borderId="53" xfId="261" applyFont="1" applyBorder="1" applyAlignment="1">
      <alignment horizontal="center" vertical="center"/>
    </xf>
    <xf numFmtId="0" fontId="49" fillId="0" borderId="52" xfId="261" applyFont="1" applyBorder="1" applyAlignment="1">
      <alignment horizontal="center" vertical="center" wrapText="1"/>
    </xf>
    <xf numFmtId="0" fontId="143" fillId="0" borderId="0" xfId="395" applyFont="1" applyAlignment="1">
      <alignment vertical="center"/>
    </xf>
    <xf numFmtId="0" fontId="267" fillId="23" borderId="52" xfId="261" applyFont="1" applyFill="1" applyBorder="1" applyAlignment="1">
      <alignment horizontal="center" vertical="center"/>
    </xf>
    <xf numFmtId="0" fontId="267" fillId="0" borderId="52" xfId="261" applyFont="1" applyFill="1" applyBorder="1" applyAlignment="1">
      <alignment horizontal="center" vertical="center"/>
    </xf>
    <xf numFmtId="0" fontId="265" fillId="24" borderId="162" xfId="261" applyFont="1" applyFill="1" applyBorder="1" applyAlignment="1">
      <alignment vertical="center" textRotation="90"/>
    </xf>
    <xf numFmtId="3" fontId="268" fillId="25" borderId="0" xfId="261" applyNumberFormat="1" applyFont="1" applyFill="1" applyBorder="1" applyAlignment="1">
      <alignment horizontal="center" vertical="center"/>
    </xf>
    <xf numFmtId="0" fontId="269" fillId="25" borderId="0" xfId="261" applyFont="1" applyFill="1" applyBorder="1" applyAlignment="1">
      <alignment horizontal="center"/>
    </xf>
    <xf numFmtId="0" fontId="270" fillId="25" borderId="0" xfId="261" applyFont="1" applyFill="1" applyBorder="1"/>
    <xf numFmtId="0" fontId="270" fillId="0" borderId="0" xfId="261" applyFont="1" applyBorder="1" applyAlignment="1">
      <alignment vertical="top" wrapText="1"/>
    </xf>
    <xf numFmtId="0" fontId="262" fillId="25" borderId="0" xfId="261" applyFont="1" applyFill="1" applyAlignment="1">
      <alignment horizontal="left" vertical="top"/>
    </xf>
    <xf numFmtId="3" fontId="262" fillId="0" borderId="0" xfId="261" applyNumberFormat="1" applyFont="1"/>
    <xf numFmtId="0" fontId="262" fillId="0" borderId="0" xfId="261" applyFont="1" applyFill="1"/>
    <xf numFmtId="0" fontId="262" fillId="0" borderId="0" xfId="261" applyFont="1"/>
    <xf numFmtId="0" fontId="262" fillId="25" borderId="0" xfId="261" applyFont="1" applyFill="1" applyBorder="1" applyAlignment="1">
      <alignment horizontal="center"/>
    </xf>
    <xf numFmtId="164" fontId="263" fillId="25" borderId="0" xfId="261" applyNumberFormat="1" applyFont="1" applyFill="1" applyBorder="1" applyAlignment="1">
      <alignment horizontal="center"/>
    </xf>
    <xf numFmtId="0" fontId="264" fillId="25" borderId="0" xfId="261" applyFont="1" applyFill="1" applyBorder="1" applyAlignment="1">
      <alignment horizontal="center" vertical="center"/>
    </xf>
    <xf numFmtId="0" fontId="171" fillId="0" borderId="51" xfId="261" applyFont="1" applyBorder="1" applyAlignment="1">
      <alignment horizontal="center" vertical="center" wrapText="1"/>
    </xf>
    <xf numFmtId="0" fontId="267" fillId="28" borderId="52" xfId="261" applyFont="1" applyFill="1" applyBorder="1" applyAlignment="1">
      <alignment horizontal="center" vertical="center"/>
    </xf>
    <xf numFmtId="0" fontId="267" fillId="25" borderId="52" xfId="261" applyFont="1" applyFill="1" applyBorder="1" applyAlignment="1">
      <alignment horizontal="center" vertical="center"/>
    </xf>
    <xf numFmtId="0" fontId="269" fillId="0" borderId="0" xfId="0" applyFont="1" applyBorder="1" applyAlignment="1">
      <alignment horizontal="center"/>
    </xf>
    <xf numFmtId="0" fontId="269" fillId="25" borderId="0" xfId="0" applyFont="1" applyFill="1" applyBorder="1" applyAlignment="1">
      <alignment horizontal="center"/>
    </xf>
    <xf numFmtId="0" fontId="270" fillId="25" borderId="0" xfId="261" applyFont="1" applyFill="1" applyBorder="1" applyAlignment="1">
      <alignment horizontal="center"/>
    </xf>
    <xf numFmtId="0" fontId="262" fillId="0" borderId="0" xfId="261" applyFont="1" applyAlignment="1">
      <alignment horizontal="center"/>
    </xf>
    <xf numFmtId="0" fontId="262" fillId="25" borderId="0" xfId="261" applyFont="1" applyFill="1" applyAlignment="1">
      <alignment horizontal="center"/>
    </xf>
    <xf numFmtId="0" fontId="160" fillId="0" borderId="30" xfId="261" applyFont="1" applyFill="1" applyBorder="1" applyAlignment="1">
      <alignment horizontal="center" vertical="center" wrapText="1"/>
    </xf>
    <xf numFmtId="3" fontId="158" fillId="0" borderId="32" xfId="0" applyNumberFormat="1" applyFont="1" applyFill="1" applyBorder="1" applyAlignment="1">
      <alignment horizontal="center" vertical="center" wrapText="1"/>
    </xf>
    <xf numFmtId="0" fontId="186" fillId="25" borderId="38" xfId="0" applyFont="1" applyFill="1" applyBorder="1" applyAlignment="1">
      <alignment horizontal="left" vertical="center" wrapText="1" indent="1"/>
    </xf>
    <xf numFmtId="0" fontId="186" fillId="25" borderId="0" xfId="0" applyFont="1" applyFill="1" applyBorder="1" applyAlignment="1">
      <alignment horizontal="left" vertical="center" indent="1"/>
    </xf>
    <xf numFmtId="0" fontId="188" fillId="25" borderId="19" xfId="261" applyFont="1" applyFill="1" applyBorder="1" applyAlignment="1">
      <alignment horizontal="left" vertical="center" wrapText="1" indent="1"/>
    </xf>
    <xf numFmtId="0" fontId="168" fillId="25" borderId="0" xfId="0" applyFont="1" applyFill="1" applyBorder="1" applyAlignment="1">
      <alignment horizontal="left"/>
    </xf>
    <xf numFmtId="3" fontId="158" fillId="28" borderId="0" xfId="0" applyNumberFormat="1" applyFont="1" applyFill="1" applyBorder="1" applyAlignment="1">
      <alignment horizontal="center" vertical="center" wrapText="1"/>
    </xf>
    <xf numFmtId="3" fontId="189" fillId="28" borderId="0" xfId="0" applyNumberFormat="1" applyFont="1" applyFill="1" applyBorder="1" applyAlignment="1">
      <alignment horizontal="center" vertical="center" wrapText="1"/>
    </xf>
    <xf numFmtId="0" fontId="202" fillId="25" borderId="20" xfId="0" applyFont="1" applyFill="1" applyBorder="1" applyAlignment="1">
      <alignment horizontal="left" vertical="center" wrapText="1" indent="1"/>
    </xf>
    <xf numFmtId="0" fontId="202" fillId="25" borderId="26" xfId="0" applyFont="1" applyFill="1" applyBorder="1" applyAlignment="1">
      <alignment horizontal="left" vertical="center" wrapText="1" indent="1"/>
    </xf>
    <xf numFmtId="0" fontId="191" fillId="25" borderId="13" xfId="0" applyFont="1" applyFill="1" applyBorder="1" applyAlignment="1">
      <alignment horizontal="left" vertical="center" wrapText="1" indent="1"/>
    </xf>
    <xf numFmtId="0" fontId="191" fillId="25" borderId="38" xfId="0" applyFont="1" applyFill="1" applyBorder="1" applyAlignment="1">
      <alignment horizontal="left" vertical="center" wrapText="1" indent="1"/>
    </xf>
    <xf numFmtId="0" fontId="129" fillId="28" borderId="0" xfId="261" applyFont="1" applyFill="1" applyBorder="1" applyAlignment="1">
      <alignment horizontal="left" vertical="center" wrapText="1"/>
    </xf>
    <xf numFmtId="0" fontId="195" fillId="28" borderId="32" xfId="0" applyFont="1" applyFill="1" applyBorder="1" applyAlignment="1">
      <alignment horizontal="center"/>
    </xf>
    <xf numFmtId="0" fontId="195" fillId="28" borderId="93" xfId="0" applyFont="1" applyFill="1" applyBorder="1" applyAlignment="1">
      <alignment horizontal="center"/>
    </xf>
    <xf numFmtId="0" fontId="195" fillId="28" borderId="38" xfId="0" applyFont="1" applyFill="1" applyBorder="1" applyAlignment="1">
      <alignment horizontal="center"/>
    </xf>
    <xf numFmtId="3" fontId="194" fillId="0" borderId="32" xfId="0" applyNumberFormat="1" applyFont="1" applyFill="1" applyBorder="1" applyAlignment="1">
      <alignment horizontal="center" vertical="center" wrapText="1"/>
    </xf>
    <xf numFmtId="0" fontId="197" fillId="0" borderId="93" xfId="261" applyFont="1" applyFill="1" applyBorder="1" applyAlignment="1">
      <alignment horizontal="center" vertical="center" wrapText="1"/>
    </xf>
    <xf numFmtId="3" fontId="184" fillId="27" borderId="142" xfId="0" applyNumberFormat="1" applyFont="1" applyFill="1" applyBorder="1" applyAlignment="1">
      <alignment horizontal="center" vertical="center" wrapText="1"/>
    </xf>
    <xf numFmtId="0" fontId="195" fillId="28" borderId="30" xfId="0" applyFont="1" applyFill="1" applyBorder="1" applyAlignment="1">
      <alignment horizontal="center"/>
    </xf>
    <xf numFmtId="0" fontId="168" fillId="25" borderId="0" xfId="0" applyFont="1" applyFill="1" applyBorder="1" applyAlignment="1">
      <alignment horizontal="left" wrapText="1"/>
    </xf>
    <xf numFmtId="0" fontId="160" fillId="0" borderId="100" xfId="261" applyFont="1" applyFill="1" applyBorder="1" applyAlignment="1">
      <alignment horizontal="center" vertical="center" wrapText="1"/>
    </xf>
    <xf numFmtId="0" fontId="160" fillId="0" borderId="29" xfId="261" applyFont="1" applyFill="1" applyBorder="1" applyAlignment="1">
      <alignment horizontal="center" vertical="center" wrapText="1"/>
    </xf>
    <xf numFmtId="0" fontId="123" fillId="25" borderId="32" xfId="0" applyFont="1" applyFill="1" applyBorder="1" applyAlignment="1">
      <alignment vertical="center" wrapText="1"/>
    </xf>
    <xf numFmtId="0" fontId="123" fillId="25" borderId="34" xfId="0" applyFont="1" applyFill="1" applyBorder="1" applyAlignment="1">
      <alignment vertical="center" wrapText="1"/>
    </xf>
    <xf numFmtId="0" fontId="160" fillId="28" borderId="58" xfId="261" applyFont="1" applyFill="1" applyBorder="1" applyAlignment="1">
      <alignment horizontal="center" vertical="center" wrapText="1"/>
    </xf>
    <xf numFmtId="0" fontId="205" fillId="24" borderId="20" xfId="0" applyFont="1" applyFill="1" applyBorder="1" applyAlignment="1">
      <alignment vertical="center" textRotation="90"/>
    </xf>
    <xf numFmtId="0" fontId="195" fillId="28" borderId="0" xfId="0" applyFont="1" applyFill="1" applyBorder="1" applyAlignment="1">
      <alignment horizontal="center"/>
    </xf>
    <xf numFmtId="0" fontId="195" fillId="28" borderId="33" xfId="0" applyFont="1" applyFill="1" applyBorder="1" applyAlignment="1">
      <alignment horizontal="center"/>
    </xf>
    <xf numFmtId="0" fontId="195" fillId="28" borderId="24" xfId="0" applyFont="1" applyFill="1" applyBorder="1" applyAlignment="1">
      <alignment horizontal="center"/>
    </xf>
    <xf numFmtId="0" fontId="195" fillId="28" borderId="94" xfId="0" applyFont="1" applyFill="1" applyBorder="1" applyAlignment="1">
      <alignment horizontal="center"/>
    </xf>
    <xf numFmtId="0" fontId="191" fillId="28" borderId="0" xfId="0" applyFont="1" applyFill="1" applyBorder="1" applyAlignment="1">
      <alignment vertical="center" wrapText="1"/>
    </xf>
    <xf numFmtId="0" fontId="206" fillId="25" borderId="150" xfId="0" applyFont="1" applyFill="1" applyBorder="1" applyAlignment="1">
      <alignment horizontal="center" vertical="center" wrapText="1"/>
    </xf>
    <xf numFmtId="0" fontId="191" fillId="28" borderId="13" xfId="0" applyFont="1" applyFill="1" applyBorder="1" applyAlignment="1">
      <alignment horizontal="left" vertical="center" wrapText="1" indent="1"/>
    </xf>
    <xf numFmtId="0" fontId="191" fillId="28" borderId="38" xfId="0" applyFont="1" applyFill="1" applyBorder="1" applyAlignment="1">
      <alignment horizontal="left" vertical="center" wrapText="1" indent="1"/>
    </xf>
    <xf numFmtId="0" fontId="191" fillId="25" borderId="131" xfId="0" applyFont="1" applyFill="1" applyBorder="1" applyAlignment="1">
      <alignment horizontal="left" vertical="top" wrapText="1" indent="1"/>
    </xf>
    <xf numFmtId="0" fontId="191" fillId="25" borderId="13" xfId="0" applyFont="1" applyFill="1" applyBorder="1" applyAlignment="1">
      <alignment horizontal="left" vertical="top" wrapText="1" indent="1"/>
    </xf>
    <xf numFmtId="0" fontId="191" fillId="25" borderId="40" xfId="0" applyFont="1" applyFill="1" applyBorder="1" applyAlignment="1">
      <alignment horizontal="left" vertical="top" wrapText="1" indent="1"/>
    </xf>
    <xf numFmtId="0" fontId="120" fillId="28" borderId="12" xfId="261" applyFont="1" applyFill="1" applyBorder="1" applyAlignment="1">
      <alignment vertical="center" wrapText="1"/>
    </xf>
    <xf numFmtId="0" fontId="206" fillId="25" borderId="152" xfId="0" applyFont="1" applyFill="1" applyBorder="1" applyAlignment="1">
      <alignment horizontal="left" vertical="top" wrapText="1"/>
    </xf>
    <xf numFmtId="0" fontId="191" fillId="25" borderId="152" xfId="0" applyFont="1" applyFill="1" applyBorder="1" applyAlignment="1">
      <alignment vertical="top" wrapText="1"/>
    </xf>
    <xf numFmtId="0" fontId="191" fillId="25" borderId="151" xfId="0" applyFont="1" applyFill="1" applyBorder="1" applyAlignment="1">
      <alignment vertical="top" wrapText="1"/>
    </xf>
    <xf numFmtId="0" fontId="206" fillId="28" borderId="0" xfId="0" applyFont="1" applyFill="1" applyBorder="1" applyAlignment="1">
      <alignment horizontal="center" vertical="center" wrapText="1"/>
    </xf>
    <xf numFmtId="0" fontId="191" fillId="25" borderId="44" xfId="0" applyFont="1" applyFill="1" applyBorder="1" applyAlignment="1">
      <alignment vertical="center"/>
    </xf>
    <xf numFmtId="0" fontId="127" fillId="26" borderId="16" xfId="0" applyFont="1" applyFill="1" applyBorder="1" applyAlignment="1">
      <alignment horizontal="center" vertical="center"/>
    </xf>
    <xf numFmtId="0" fontId="127" fillId="26" borderId="26" xfId="0" applyFont="1" applyFill="1" applyBorder="1" applyAlignment="1">
      <alignment horizontal="center" vertical="center"/>
    </xf>
    <xf numFmtId="0" fontId="127" fillId="26" borderId="46" xfId="0" applyFont="1" applyFill="1" applyBorder="1" applyAlignment="1">
      <alignment horizontal="center" vertical="center"/>
    </xf>
    <xf numFmtId="0" fontId="111" fillId="26" borderId="16" xfId="0" applyFont="1" applyFill="1" applyBorder="1" applyAlignment="1">
      <alignment horizontal="center" vertical="center"/>
    </xf>
    <xf numFmtId="0" fontId="111" fillId="26" borderId="27" xfId="0" applyFont="1" applyFill="1" applyBorder="1" applyAlignment="1">
      <alignment horizontal="center" vertical="center"/>
    </xf>
    <xf numFmtId="0" fontId="111" fillId="25" borderId="93" xfId="0" applyFont="1" applyFill="1" applyBorder="1" applyAlignment="1">
      <alignment horizontal="center" vertical="center"/>
    </xf>
    <xf numFmtId="0" fontId="111" fillId="25" borderId="0" xfId="0" applyFont="1" applyFill="1" applyBorder="1" applyAlignment="1">
      <alignment horizontal="center" vertical="center"/>
    </xf>
    <xf numFmtId="0" fontId="111" fillId="25" borderId="94" xfId="0" applyFont="1" applyFill="1" applyBorder="1" applyAlignment="1">
      <alignment horizontal="center" vertical="center"/>
    </xf>
    <xf numFmtId="0" fontId="111" fillId="25" borderId="134" xfId="0" applyFont="1" applyFill="1" applyBorder="1" applyAlignment="1">
      <alignment horizontal="center" vertical="center"/>
    </xf>
    <xf numFmtId="0" fontId="111" fillId="25" borderId="48" xfId="0" applyFont="1" applyFill="1" applyBorder="1" applyAlignment="1">
      <alignment horizontal="center" vertical="center"/>
    </xf>
    <xf numFmtId="0" fontId="111" fillId="25" borderId="135" xfId="0" applyFont="1" applyFill="1" applyBorder="1" applyAlignment="1">
      <alignment horizontal="center" vertical="center"/>
    </xf>
    <xf numFmtId="0" fontId="111" fillId="26" borderId="12" xfId="0" applyFont="1" applyFill="1" applyBorder="1" applyAlignment="1">
      <alignment horizontal="center" vertical="center"/>
    </xf>
    <xf numFmtId="0" fontId="111" fillId="25" borderId="12" xfId="0" applyFont="1" applyFill="1" applyBorder="1" applyAlignment="1">
      <alignment horizontal="center" vertical="center"/>
    </xf>
    <xf numFmtId="0" fontId="160" fillId="0" borderId="29" xfId="261" applyFont="1" applyFill="1" applyBorder="1" applyAlignment="1">
      <alignment horizontal="center" vertical="center" wrapText="1"/>
    </xf>
    <xf numFmtId="0" fontId="42" fillId="25" borderId="43" xfId="261" applyFont="1" applyFill="1" applyBorder="1" applyAlignment="1">
      <alignment horizontal="center" vertical="center" wrapText="1"/>
    </xf>
    <xf numFmtId="0" fontId="168" fillId="30" borderId="32" xfId="0" applyFont="1" applyFill="1" applyBorder="1" applyAlignment="1">
      <alignment horizontal="center" vertical="center"/>
    </xf>
    <xf numFmtId="0" fontId="183" fillId="25" borderId="34" xfId="0" applyFont="1" applyFill="1" applyBorder="1" applyAlignment="1">
      <alignment horizontal="center" vertical="center"/>
    </xf>
    <xf numFmtId="0" fontId="168" fillId="25" borderId="93" xfId="0" applyFont="1" applyFill="1" applyBorder="1" applyAlignment="1">
      <alignment horizontal="left" vertical="center"/>
    </xf>
    <xf numFmtId="0" fontId="110" fillId="25" borderId="94" xfId="0" applyFont="1" applyFill="1" applyBorder="1" applyAlignment="1"/>
    <xf numFmtId="0" fontId="168" fillId="30" borderId="93" xfId="0" applyFont="1" applyFill="1" applyBorder="1" applyAlignment="1">
      <alignment horizontal="center" vertical="center"/>
    </xf>
    <xf numFmtId="0" fontId="183" fillId="25" borderId="94" xfId="0" applyFont="1" applyFill="1" applyBorder="1" applyAlignment="1">
      <alignment horizontal="center" vertical="center"/>
    </xf>
    <xf numFmtId="0" fontId="183" fillId="25" borderId="24" xfId="0" applyFont="1" applyFill="1" applyBorder="1" applyAlignment="1">
      <alignment horizontal="center" vertical="center"/>
    </xf>
    <xf numFmtId="0" fontId="183" fillId="25" borderId="35" xfId="0" applyFont="1" applyFill="1" applyBorder="1" applyAlignment="1">
      <alignment horizontal="center" vertical="center"/>
    </xf>
    <xf numFmtId="0" fontId="139" fillId="34" borderId="20" xfId="0" applyFont="1" applyFill="1" applyBorder="1" applyAlignment="1">
      <alignment horizontal="center" vertical="center"/>
    </xf>
    <xf numFmtId="0" fontId="139" fillId="34" borderId="26" xfId="0" applyFont="1" applyFill="1" applyBorder="1" applyAlignment="1">
      <alignment horizontal="center" vertical="center"/>
    </xf>
    <xf numFmtId="0" fontId="139" fillId="34" borderId="27" xfId="0" applyFont="1" applyFill="1" applyBorder="1" applyAlignment="1">
      <alignment horizontal="center" vertical="center"/>
    </xf>
    <xf numFmtId="0" fontId="42" fillId="25" borderId="21" xfId="261" applyFont="1" applyFill="1" applyBorder="1" applyAlignment="1">
      <alignment horizontal="left" vertical="center" wrapText="1"/>
    </xf>
    <xf numFmtId="0" fontId="111" fillId="25" borderId="32" xfId="0" applyFont="1" applyFill="1" applyBorder="1" applyAlignment="1">
      <alignment horizontal="center" vertical="center"/>
    </xf>
    <xf numFmtId="0" fontId="111" fillId="25" borderId="33" xfId="0" applyFont="1" applyFill="1" applyBorder="1" applyAlignment="1">
      <alignment horizontal="center" vertical="center"/>
    </xf>
    <xf numFmtId="0" fontId="127" fillId="30" borderId="130" xfId="0" applyFont="1" applyFill="1" applyBorder="1" applyAlignment="1">
      <alignment vertical="center"/>
    </xf>
    <xf numFmtId="0" fontId="111" fillId="25" borderId="34" xfId="0" applyFont="1" applyFill="1" applyBorder="1" applyAlignment="1">
      <alignment horizontal="center" vertical="center"/>
    </xf>
    <xf numFmtId="0" fontId="127" fillId="30" borderId="140" xfId="0" applyFont="1" applyFill="1" applyBorder="1" applyAlignment="1">
      <alignment vertical="center"/>
    </xf>
    <xf numFmtId="49" fontId="0" fillId="0" borderId="0" xfId="261" applyNumberFormat="1" applyFont="1"/>
    <xf numFmtId="192" fontId="216" fillId="25" borderId="93" xfId="324" applyNumberFormat="1" applyFont="1" applyFill="1" applyBorder="1" applyAlignment="1">
      <alignment horizontal="center" vertical="center"/>
    </xf>
    <xf numFmtId="192" fontId="216" fillId="25" borderId="100" xfId="324" applyNumberFormat="1" applyFont="1" applyFill="1" applyBorder="1" applyAlignment="1">
      <alignment horizontal="center" vertical="center"/>
    </xf>
    <xf numFmtId="49" fontId="229" fillId="25" borderId="93" xfId="0" applyNumberFormat="1" applyFont="1" applyFill="1" applyBorder="1" applyAlignment="1">
      <alignment horizontal="center" vertical="center"/>
    </xf>
    <xf numFmtId="49" fontId="229" fillId="25" borderId="100" xfId="0" applyNumberFormat="1" applyFont="1" applyFill="1" applyBorder="1" applyAlignment="1">
      <alignment horizontal="center" vertical="center" wrapText="1"/>
    </xf>
    <xf numFmtId="192" fontId="216" fillId="25" borderId="35" xfId="324" applyNumberFormat="1" applyFont="1" applyFill="1" applyBorder="1" applyAlignment="1">
      <alignment horizontal="center" vertical="center"/>
    </xf>
    <xf numFmtId="49" fontId="229" fillId="25" borderId="29" xfId="0" applyNumberFormat="1" applyFont="1" applyFill="1" applyBorder="1" applyAlignment="1">
      <alignment horizontal="center" vertical="center"/>
    </xf>
    <xf numFmtId="192" fontId="229" fillId="25" borderId="93" xfId="324" applyNumberFormat="1" applyFont="1" applyFill="1" applyBorder="1" applyAlignment="1">
      <alignment horizontal="center" vertical="center"/>
    </xf>
    <xf numFmtId="49" fontId="229" fillId="25" borderId="100" xfId="0" applyNumberFormat="1" applyFont="1" applyFill="1" applyBorder="1" applyAlignment="1">
      <alignment horizontal="center" vertical="center"/>
    </xf>
    <xf numFmtId="0" fontId="216" fillId="25" borderId="12" xfId="0" applyFont="1" applyFill="1" applyBorder="1" applyAlignment="1">
      <alignment horizontal="center" vertical="center" wrapText="1"/>
    </xf>
    <xf numFmtId="0" fontId="217" fillId="25" borderId="32" xfId="0" applyFont="1" applyFill="1" applyBorder="1" applyAlignment="1">
      <alignment horizontal="right" vertical="center"/>
    </xf>
    <xf numFmtId="0" fontId="217" fillId="25" borderId="93" xfId="0" applyFont="1" applyFill="1" applyBorder="1" applyAlignment="1">
      <alignment horizontal="right" vertical="center"/>
    </xf>
    <xf numFmtId="0" fontId="217" fillId="25" borderId="30" xfId="0" applyFont="1" applyFill="1" applyBorder="1" applyAlignment="1">
      <alignment horizontal="right" vertical="center"/>
    </xf>
    <xf numFmtId="0" fontId="227" fillId="25" borderId="24" xfId="0" applyFont="1" applyFill="1" applyBorder="1" applyAlignment="1">
      <alignment vertical="center" wrapText="1"/>
    </xf>
    <xf numFmtId="0" fontId="231" fillId="25" borderId="24" xfId="0" applyFont="1" applyFill="1" applyBorder="1"/>
    <xf numFmtId="0" fontId="227" fillId="25" borderId="35" xfId="0" applyFont="1" applyFill="1" applyBorder="1" applyAlignment="1">
      <alignment vertical="center" wrapText="1"/>
    </xf>
    <xf numFmtId="0" fontId="241" fillId="25" borderId="172" xfId="0" applyFont="1" applyFill="1" applyBorder="1" applyAlignment="1">
      <alignment horizontal="center" vertical="center"/>
    </xf>
    <xf numFmtId="0" fontId="248" fillId="25" borderId="0" xfId="0" applyFont="1" applyFill="1" applyBorder="1" applyAlignment="1">
      <alignment horizontal="left" vertical="center"/>
    </xf>
    <xf numFmtId="0" fontId="242" fillId="0" borderId="0" xfId="0" applyFont="1" applyAlignment="1">
      <alignment horizontal="center"/>
    </xf>
    <xf numFmtId="0" fontId="216" fillId="25" borderId="103" xfId="0" applyFont="1" applyFill="1" applyBorder="1" applyAlignment="1">
      <alignment horizontal="center" vertical="center" wrapText="1"/>
    </xf>
    <xf numFmtId="192" fontId="229" fillId="25" borderId="100" xfId="324" applyNumberFormat="1" applyFont="1" applyFill="1" applyBorder="1" applyAlignment="1">
      <alignment horizontal="center" vertical="center"/>
    </xf>
    <xf numFmtId="192" fontId="229" fillId="25" borderId="29" xfId="324" applyNumberFormat="1" applyFont="1" applyFill="1" applyBorder="1" applyAlignment="1">
      <alignment horizontal="center" vertical="center"/>
    </xf>
    <xf numFmtId="0" fontId="227" fillId="25" borderId="0" xfId="0" applyFont="1" applyFill="1" applyBorder="1" applyAlignment="1">
      <alignment horizontal="left" vertical="center" wrapText="1"/>
    </xf>
    <xf numFmtId="0" fontId="227" fillId="25" borderId="24" xfId="0" applyFont="1" applyFill="1" applyBorder="1" applyAlignment="1">
      <alignment horizontal="left" vertical="center" wrapText="1"/>
    </xf>
    <xf numFmtId="0" fontId="227" fillId="0" borderId="16" xfId="0" applyFont="1" applyFill="1" applyBorder="1" applyAlignment="1">
      <alignment horizontal="left" vertical="center" wrapText="1"/>
    </xf>
    <xf numFmtId="0" fontId="221" fillId="0" borderId="0" xfId="0" applyFont="1" applyAlignment="1">
      <alignment horizontal="center"/>
    </xf>
    <xf numFmtId="0" fontId="113" fillId="25" borderId="0" xfId="0" applyFont="1" applyFill="1" applyBorder="1" applyAlignment="1">
      <alignment horizontal="right" wrapText="1"/>
    </xf>
    <xf numFmtId="0" fontId="113" fillId="25" borderId="0" xfId="0" applyFont="1" applyFill="1" applyBorder="1" applyAlignment="1">
      <alignment horizontal="right"/>
    </xf>
    <xf numFmtId="0" fontId="111" fillId="26" borderId="12" xfId="0" applyFont="1" applyFill="1" applyBorder="1" applyAlignment="1">
      <alignment horizontal="center" vertical="center"/>
    </xf>
    <xf numFmtId="0" fontId="111" fillId="25" borderId="12" xfId="0" applyFont="1" applyFill="1" applyBorder="1" applyAlignment="1">
      <alignment horizontal="center" vertical="center"/>
    </xf>
    <xf numFmtId="0" fontId="220" fillId="25" borderId="0" xfId="0" applyFont="1" applyFill="1" applyBorder="1"/>
    <xf numFmtId="0" fontId="212" fillId="25" borderId="0" xfId="0" applyFont="1" applyFill="1" applyBorder="1" applyAlignment="1">
      <alignment horizontal="center" vertical="center"/>
    </xf>
    <xf numFmtId="0" fontId="39" fillId="25" borderId="0" xfId="0" applyFont="1" applyFill="1" applyBorder="1" applyAlignment="1">
      <alignment horizontal="right" vertical="center"/>
    </xf>
    <xf numFmtId="0" fontId="108" fillId="25" borderId="0" xfId="0" applyFont="1" applyFill="1" applyBorder="1" applyAlignment="1">
      <alignment horizontal="left" vertical="top"/>
    </xf>
    <xf numFmtId="3" fontId="271" fillId="25" borderId="12" xfId="0" applyNumberFormat="1" applyFont="1" applyFill="1" applyBorder="1" applyAlignment="1">
      <alignment horizontal="center" vertical="center"/>
    </xf>
    <xf numFmtId="3" fontId="158" fillId="35" borderId="100" xfId="0" applyNumberFormat="1" applyFont="1" applyFill="1" applyBorder="1" applyAlignment="1">
      <alignment horizontal="center" vertical="center" wrapText="1"/>
    </xf>
    <xf numFmtId="3" fontId="158" fillId="35" borderId="32" xfId="0" applyNumberFormat="1" applyFont="1" applyFill="1" applyBorder="1" applyAlignment="1">
      <alignment horizontal="center" vertical="center" wrapText="1"/>
    </xf>
    <xf numFmtId="3" fontId="158" fillId="35" borderId="36" xfId="0" applyNumberFormat="1" applyFont="1" applyFill="1" applyBorder="1" applyAlignment="1">
      <alignment horizontal="center" vertical="center" wrapText="1"/>
    </xf>
    <xf numFmtId="3" fontId="158" fillId="35" borderId="117" xfId="0" applyNumberFormat="1" applyFont="1" applyFill="1" applyBorder="1" applyAlignment="1">
      <alignment horizontal="center" vertical="center" wrapText="1"/>
    </xf>
    <xf numFmtId="3" fontId="158" fillId="35" borderId="34" xfId="0" applyNumberFormat="1" applyFont="1" applyFill="1" applyBorder="1" applyAlignment="1">
      <alignment horizontal="center" vertical="center" wrapText="1"/>
    </xf>
    <xf numFmtId="3" fontId="158" fillId="35" borderId="113" xfId="0" applyNumberFormat="1" applyFont="1" applyFill="1" applyBorder="1" applyAlignment="1">
      <alignment horizontal="center" vertical="center" wrapText="1"/>
    </xf>
    <xf numFmtId="3" fontId="158" fillId="0" borderId="93" xfId="0" applyNumberFormat="1" applyFont="1" applyFill="1" applyBorder="1" applyAlignment="1">
      <alignment horizontal="center" vertical="center" wrapText="1"/>
    </xf>
    <xf numFmtId="0" fontId="272" fillId="0" borderId="0" xfId="0" applyFont="1" applyBorder="1"/>
    <xf numFmtId="0" fontId="229" fillId="0" borderId="181" xfId="0" applyFont="1" applyFill="1" applyBorder="1" applyAlignment="1">
      <alignment horizontal="center" vertical="top" wrapText="1"/>
    </xf>
    <xf numFmtId="0" fontId="229" fillId="0" borderId="179" xfId="0" applyFont="1" applyFill="1" applyBorder="1" applyAlignment="1">
      <alignment horizontal="center" vertical="top" wrapText="1"/>
    </xf>
    <xf numFmtId="0" fontId="229" fillId="0" borderId="209" xfId="0" applyFont="1" applyFill="1" applyBorder="1" applyAlignment="1">
      <alignment horizontal="center" vertical="top" wrapText="1"/>
    </xf>
    <xf numFmtId="0" fontId="229" fillId="0" borderId="194" xfId="0" applyFont="1" applyFill="1" applyBorder="1" applyAlignment="1">
      <alignment horizontal="center" vertical="top" wrapText="1"/>
    </xf>
    <xf numFmtId="3" fontId="230" fillId="33" borderId="209" xfId="0" applyNumberFormat="1" applyFont="1" applyFill="1" applyBorder="1" applyAlignment="1">
      <alignment horizontal="left" vertical="center" wrapText="1"/>
    </xf>
    <xf numFmtId="3" fontId="230" fillId="33" borderId="210" xfId="0" applyNumberFormat="1" applyFont="1" applyFill="1" applyBorder="1" applyAlignment="1">
      <alignment horizontal="left" vertical="center" wrapText="1"/>
    </xf>
    <xf numFmtId="3" fontId="241" fillId="25" borderId="206" xfId="0" applyNumberFormat="1" applyFont="1" applyFill="1" applyBorder="1" applyAlignment="1">
      <alignment horizontal="left" vertical="center" wrapText="1"/>
    </xf>
    <xf numFmtId="3" fontId="241" fillId="25" borderId="207" xfId="0" applyNumberFormat="1" applyFont="1" applyFill="1" applyBorder="1" applyAlignment="1">
      <alignment horizontal="left" vertical="center" wrapText="1"/>
    </xf>
    <xf numFmtId="3" fontId="238" fillId="33" borderId="196" xfId="0" applyNumberFormat="1" applyFont="1" applyFill="1" applyBorder="1" applyAlignment="1">
      <alignment horizontal="center" vertical="center" wrapText="1"/>
    </xf>
    <xf numFmtId="3" fontId="238" fillId="33" borderId="208" xfId="0" applyNumberFormat="1" applyFont="1" applyFill="1" applyBorder="1" applyAlignment="1">
      <alignment horizontal="center" vertical="center" wrapText="1"/>
    </xf>
    <xf numFmtId="3" fontId="238" fillId="33" borderId="209" xfId="0" applyNumberFormat="1" applyFont="1" applyFill="1" applyBorder="1" applyAlignment="1">
      <alignment horizontal="center" vertical="center" wrapText="1"/>
    </xf>
    <xf numFmtId="3" fontId="238" fillId="33" borderId="210" xfId="0" applyNumberFormat="1" applyFont="1" applyFill="1" applyBorder="1" applyAlignment="1">
      <alignment horizontal="center" vertical="center" wrapText="1"/>
    </xf>
    <xf numFmtId="0" fontId="242" fillId="0" borderId="0" xfId="0" applyFont="1" applyAlignment="1">
      <alignment horizontal="left" vertical="top" wrapText="1"/>
    </xf>
    <xf numFmtId="3" fontId="238" fillId="33" borderId="217" xfId="0" applyNumberFormat="1" applyFont="1" applyFill="1" applyBorder="1" applyAlignment="1">
      <alignment horizontal="center" vertical="center" wrapText="1"/>
    </xf>
    <xf numFmtId="3" fontId="238" fillId="33" borderId="235" xfId="0" applyNumberFormat="1" applyFont="1" applyFill="1" applyBorder="1" applyAlignment="1">
      <alignment horizontal="center" vertical="center" wrapText="1"/>
    </xf>
    <xf numFmtId="3" fontId="241" fillId="25" borderId="223" xfId="0" applyNumberFormat="1" applyFont="1" applyFill="1" applyBorder="1" applyAlignment="1">
      <alignment horizontal="left" vertical="center" wrapText="1"/>
    </xf>
    <xf numFmtId="3" fontId="241" fillId="25" borderId="224" xfId="0" applyNumberFormat="1" applyFont="1" applyFill="1" applyBorder="1" applyAlignment="1">
      <alignment horizontal="left" vertical="center" wrapText="1"/>
    </xf>
    <xf numFmtId="3" fontId="238" fillId="33" borderId="223" xfId="0" applyNumberFormat="1" applyFont="1" applyFill="1" applyBorder="1" applyAlignment="1">
      <alignment horizontal="center" vertical="center" wrapText="1"/>
    </xf>
    <xf numFmtId="3" fontId="238" fillId="33" borderId="236" xfId="0" applyNumberFormat="1" applyFont="1" applyFill="1" applyBorder="1" applyAlignment="1">
      <alignment horizontal="center" vertical="center" wrapText="1"/>
    </xf>
    <xf numFmtId="0" fontId="242" fillId="0" borderId="0" xfId="0" applyFont="1" applyBorder="1" applyAlignment="1">
      <alignment horizontal="left" vertical="center" wrapText="1"/>
    </xf>
    <xf numFmtId="0" fontId="223" fillId="32" borderId="219" xfId="0" applyFont="1" applyFill="1" applyBorder="1" applyAlignment="1">
      <alignment horizontal="center" vertical="center"/>
    </xf>
    <xf numFmtId="0" fontId="223" fillId="32" borderId="220" xfId="0" applyFont="1" applyFill="1" applyBorder="1" applyAlignment="1">
      <alignment horizontal="center" vertical="center"/>
    </xf>
    <xf numFmtId="0" fontId="228" fillId="0" borderId="0" xfId="0" applyFont="1" applyFill="1" applyBorder="1" applyAlignment="1">
      <alignment horizontal="center" vertical="center"/>
    </xf>
    <xf numFmtId="0" fontId="228" fillId="0" borderId="222" xfId="0" applyFont="1" applyFill="1" applyBorder="1" applyAlignment="1">
      <alignment horizontal="center" vertical="center"/>
    </xf>
    <xf numFmtId="3" fontId="238" fillId="33" borderId="198" xfId="0" applyNumberFormat="1" applyFont="1" applyFill="1" applyBorder="1" applyAlignment="1">
      <alignment horizontal="center" vertical="center" wrapText="1"/>
    </xf>
    <xf numFmtId="3" fontId="238" fillId="33" borderId="194" xfId="0" applyNumberFormat="1" applyFont="1" applyFill="1" applyBorder="1" applyAlignment="1">
      <alignment horizontal="center" vertical="center" wrapText="1"/>
    </xf>
    <xf numFmtId="3" fontId="238" fillId="33" borderId="211" xfId="0" applyNumberFormat="1" applyFont="1" applyFill="1" applyBorder="1" applyAlignment="1">
      <alignment horizontal="center" vertical="center" wrapText="1"/>
    </xf>
    <xf numFmtId="0" fontId="238" fillId="33" borderId="212" xfId="0" applyFont="1" applyFill="1" applyBorder="1" applyAlignment="1">
      <alignment horizontal="center" vertical="center" wrapText="1"/>
    </xf>
    <xf numFmtId="0" fontId="138" fillId="32" borderId="215" xfId="0" applyFont="1" applyFill="1" applyBorder="1" applyAlignment="1">
      <alignment horizontal="center" vertical="center"/>
    </xf>
    <xf numFmtId="0" fontId="138" fillId="32" borderId="216" xfId="0" applyFont="1" applyFill="1" applyBorder="1" applyAlignment="1">
      <alignment horizontal="center" vertical="center"/>
    </xf>
    <xf numFmtId="0" fontId="216" fillId="25" borderId="177" xfId="0" applyFont="1" applyFill="1" applyBorder="1" applyAlignment="1">
      <alignment horizontal="center" vertical="center"/>
    </xf>
    <xf numFmtId="0" fontId="216" fillId="25" borderId="178" xfId="0" applyFont="1" applyFill="1" applyBorder="1" applyAlignment="1">
      <alignment horizontal="center" vertical="center"/>
    </xf>
    <xf numFmtId="0" fontId="243" fillId="32" borderId="177" xfId="0" applyFont="1" applyFill="1" applyBorder="1" applyAlignment="1">
      <alignment horizontal="center" vertical="center"/>
    </xf>
    <xf numFmtId="0" fontId="243" fillId="32" borderId="180" xfId="0" applyFont="1" applyFill="1" applyBorder="1" applyAlignment="1">
      <alignment horizontal="center" vertical="center"/>
    </xf>
    <xf numFmtId="0" fontId="248" fillId="0" borderId="201" xfId="0" applyFont="1" applyFill="1" applyBorder="1" applyAlignment="1">
      <alignment horizontal="center" vertical="center" textRotation="90"/>
    </xf>
    <xf numFmtId="0" fontId="248" fillId="0" borderId="221" xfId="0" applyFont="1" applyFill="1" applyBorder="1" applyAlignment="1">
      <alignment horizontal="center" vertical="center" textRotation="90"/>
    </xf>
    <xf numFmtId="0" fontId="252" fillId="32" borderId="202" xfId="0" applyFont="1" applyFill="1" applyBorder="1" applyAlignment="1">
      <alignment horizontal="left" vertical="center"/>
    </xf>
    <xf numFmtId="0" fontId="252" fillId="32" borderId="203" xfId="0" applyFont="1" applyFill="1" applyBorder="1" applyAlignment="1">
      <alignment horizontal="left" vertical="center"/>
    </xf>
    <xf numFmtId="3" fontId="241" fillId="25" borderId="233" xfId="0" applyNumberFormat="1" applyFont="1" applyFill="1" applyBorder="1" applyAlignment="1">
      <alignment horizontal="left" vertical="center" wrapText="1"/>
    </xf>
    <xf numFmtId="3" fontId="241" fillId="25" borderId="234" xfId="0" applyNumberFormat="1" applyFont="1" applyFill="1" applyBorder="1" applyAlignment="1">
      <alignment horizontal="left" vertical="center" wrapText="1"/>
    </xf>
    <xf numFmtId="0" fontId="252" fillId="32" borderId="213" xfId="0" applyFont="1" applyFill="1" applyBorder="1" applyAlignment="1">
      <alignment horizontal="left" vertical="center"/>
    </xf>
    <xf numFmtId="0" fontId="252" fillId="32" borderId="214" xfId="0" applyFont="1" applyFill="1" applyBorder="1" applyAlignment="1">
      <alignment horizontal="left" vertical="center"/>
    </xf>
    <xf numFmtId="0" fontId="223" fillId="32" borderId="217" xfId="0" applyFont="1" applyFill="1" applyBorder="1" applyAlignment="1">
      <alignment horizontal="center" vertical="center"/>
    </xf>
    <xf numFmtId="0" fontId="223" fillId="32" borderId="218" xfId="0" applyFont="1" applyFill="1" applyBorder="1" applyAlignment="1">
      <alignment horizontal="center" vertical="center"/>
    </xf>
    <xf numFmtId="0" fontId="252" fillId="32" borderId="204" xfId="0" applyFont="1" applyFill="1" applyBorder="1" applyAlignment="1">
      <alignment horizontal="center" vertical="center"/>
    </xf>
    <xf numFmtId="0" fontId="223" fillId="32" borderId="205" xfId="0" applyFont="1" applyFill="1" applyBorder="1" applyAlignment="1">
      <alignment horizontal="center" vertical="center"/>
    </xf>
    <xf numFmtId="0" fontId="223" fillId="32" borderId="175" xfId="0" applyFont="1" applyFill="1" applyBorder="1" applyAlignment="1">
      <alignment horizontal="center" vertical="center"/>
    </xf>
    <xf numFmtId="0" fontId="223" fillId="32" borderId="176" xfId="0" applyFont="1" applyFill="1" applyBorder="1" applyAlignment="1">
      <alignment horizontal="center" vertical="center"/>
    </xf>
    <xf numFmtId="0" fontId="248" fillId="33" borderId="181" xfId="0" applyFont="1" applyFill="1" applyBorder="1" applyAlignment="1">
      <alignment horizontal="left" vertical="center" wrapText="1"/>
    </xf>
    <xf numFmtId="0" fontId="248" fillId="33" borderId="178" xfId="0" applyFont="1" applyFill="1" applyBorder="1" applyAlignment="1">
      <alignment horizontal="left" vertical="center" wrapText="1"/>
    </xf>
    <xf numFmtId="0" fontId="217" fillId="33" borderId="199" xfId="0" applyFont="1" applyFill="1" applyBorder="1" applyAlignment="1">
      <alignment horizontal="center" vertical="center" wrapText="1"/>
    </xf>
    <xf numFmtId="0" fontId="217" fillId="33" borderId="200" xfId="0" applyFont="1" applyFill="1" applyBorder="1" applyAlignment="1">
      <alignment horizontal="center" vertical="center" wrapText="1"/>
    </xf>
    <xf numFmtId="0" fontId="241" fillId="25" borderId="171" xfId="0" applyFont="1" applyFill="1" applyBorder="1" applyAlignment="1">
      <alignment horizontal="center" vertical="center" wrapText="1"/>
    </xf>
    <xf numFmtId="0" fontId="241" fillId="25" borderId="172" xfId="0" applyFont="1" applyFill="1" applyBorder="1" applyAlignment="1">
      <alignment horizontal="center" vertical="center" wrapText="1"/>
    </xf>
    <xf numFmtId="0" fontId="241" fillId="25" borderId="172" xfId="0" applyFont="1" applyFill="1" applyBorder="1" applyAlignment="1">
      <alignment horizontal="center" vertical="center"/>
    </xf>
    <xf numFmtId="0" fontId="241" fillId="25" borderId="173" xfId="0" applyFont="1" applyFill="1" applyBorder="1" applyAlignment="1">
      <alignment horizontal="center" vertical="center"/>
    </xf>
    <xf numFmtId="0" fontId="248" fillId="0" borderId="195" xfId="0" applyFont="1" applyFill="1" applyBorder="1" applyAlignment="1">
      <alignment horizontal="center" vertical="center" textRotation="90"/>
    </xf>
    <xf numFmtId="0" fontId="248" fillId="0" borderId="187" xfId="0" applyFont="1" applyFill="1" applyBorder="1" applyAlignment="1">
      <alignment horizontal="center" vertical="center" textRotation="90"/>
    </xf>
    <xf numFmtId="0" fontId="248" fillId="0" borderId="191" xfId="0" applyFont="1" applyFill="1" applyBorder="1" applyAlignment="1">
      <alignment horizontal="center" vertical="center" textRotation="90"/>
    </xf>
    <xf numFmtId="0" fontId="248" fillId="33" borderId="206" xfId="0" applyFont="1" applyFill="1" applyBorder="1" applyAlignment="1">
      <alignment horizontal="left" vertical="center" wrapText="1"/>
    </xf>
    <xf numFmtId="0" fontId="248" fillId="33" borderId="175" xfId="0" applyFont="1" applyFill="1" applyBorder="1" applyAlignment="1">
      <alignment horizontal="left" vertical="center" wrapText="1"/>
    </xf>
    <xf numFmtId="0" fontId="217" fillId="33" borderId="197" xfId="0" applyFont="1" applyFill="1" applyBorder="1" applyAlignment="1">
      <alignment horizontal="center" vertical="center" wrapText="1"/>
    </xf>
    <xf numFmtId="0" fontId="217" fillId="33" borderId="198" xfId="0" applyFont="1" applyFill="1" applyBorder="1" applyAlignment="1">
      <alignment horizontal="center" vertical="center" wrapText="1"/>
    </xf>
    <xf numFmtId="0" fontId="248" fillId="0" borderId="190" xfId="0" applyFont="1" applyFill="1" applyBorder="1" applyAlignment="1">
      <alignment horizontal="left" vertical="center" wrapText="1"/>
    </xf>
    <xf numFmtId="0" fontId="248" fillId="0" borderId="189" xfId="0" applyFont="1" applyFill="1" applyBorder="1" applyAlignment="1">
      <alignment horizontal="left" vertical="center" wrapText="1"/>
    </xf>
    <xf numFmtId="0" fontId="217" fillId="0" borderId="178" xfId="0" applyFont="1" applyFill="1" applyBorder="1" applyAlignment="1">
      <alignment horizontal="center" vertical="center" wrapText="1"/>
    </xf>
    <xf numFmtId="0" fontId="217" fillId="0" borderId="179" xfId="0" applyFont="1" applyFill="1" applyBorder="1" applyAlignment="1">
      <alignment horizontal="center" vertical="center" wrapText="1"/>
    </xf>
    <xf numFmtId="0" fontId="217" fillId="33" borderId="178" xfId="0" applyFont="1" applyFill="1" applyBorder="1" applyAlignment="1">
      <alignment horizontal="center" vertical="center" wrapText="1"/>
    </xf>
    <xf numFmtId="0" fontId="217" fillId="33" borderId="179" xfId="0" applyFont="1" applyFill="1" applyBorder="1" applyAlignment="1">
      <alignment horizontal="center" vertical="center" wrapText="1"/>
    </xf>
    <xf numFmtId="0" fontId="241" fillId="25" borderId="174" xfId="0" applyFont="1" applyFill="1" applyBorder="1" applyAlignment="1">
      <alignment horizontal="center" vertical="center"/>
    </xf>
    <xf numFmtId="0" fontId="241" fillId="25" borderId="175" xfId="0" applyFont="1" applyFill="1" applyBorder="1" applyAlignment="1">
      <alignment horizontal="center" vertical="center"/>
    </xf>
    <xf numFmtId="0" fontId="243" fillId="32" borderId="178" xfId="0" applyFont="1" applyFill="1" applyBorder="1" applyAlignment="1">
      <alignment horizontal="center" vertical="center"/>
    </xf>
    <xf numFmtId="0" fontId="248" fillId="33" borderId="190" xfId="0" applyFont="1" applyFill="1" applyBorder="1" applyAlignment="1">
      <alignment horizontal="left" vertical="center" wrapText="1"/>
    </xf>
    <xf numFmtId="0" fontId="248" fillId="33" borderId="189" xfId="0" applyFont="1" applyFill="1" applyBorder="1" applyAlignment="1">
      <alignment horizontal="left" vertical="center" wrapText="1"/>
    </xf>
    <xf numFmtId="0" fontId="217" fillId="33" borderId="180" xfId="0" applyFont="1" applyFill="1" applyBorder="1" applyAlignment="1">
      <alignment horizontal="center" vertical="center" wrapText="1"/>
    </xf>
    <xf numFmtId="0" fontId="217" fillId="33" borderId="189" xfId="0" applyFont="1" applyFill="1" applyBorder="1" applyAlignment="1">
      <alignment horizontal="center" vertical="center" wrapText="1"/>
    </xf>
    <xf numFmtId="0" fontId="217" fillId="33" borderId="237" xfId="0" applyFont="1" applyFill="1" applyBorder="1" applyAlignment="1">
      <alignment horizontal="center" vertical="center" wrapText="1"/>
    </xf>
    <xf numFmtId="0" fontId="248" fillId="0" borderId="192" xfId="0" applyFont="1" applyFill="1" applyBorder="1" applyAlignment="1">
      <alignment horizontal="left" vertical="center" wrapText="1"/>
    </xf>
    <xf numFmtId="0" fontId="248" fillId="0" borderId="193" xfId="0" applyFont="1" applyFill="1" applyBorder="1" applyAlignment="1">
      <alignment horizontal="left" vertical="center" wrapText="1"/>
    </xf>
    <xf numFmtId="0" fontId="217" fillId="0" borderId="238" xfId="0" applyFont="1" applyFill="1" applyBorder="1" applyAlignment="1">
      <alignment horizontal="center" vertical="center" wrapText="1"/>
    </xf>
    <xf numFmtId="0" fontId="217" fillId="0" borderId="193" xfId="0" applyFont="1" applyFill="1" applyBorder="1" applyAlignment="1">
      <alignment horizontal="center" vertical="center" wrapText="1"/>
    </xf>
    <xf numFmtId="0" fontId="217" fillId="0" borderId="239" xfId="0" applyFont="1" applyFill="1" applyBorder="1" applyAlignment="1">
      <alignment horizontal="center" vertical="center" wrapText="1"/>
    </xf>
    <xf numFmtId="0" fontId="248" fillId="0" borderId="188" xfId="0" applyFont="1" applyFill="1" applyBorder="1" applyAlignment="1">
      <alignment horizontal="left" vertical="center" wrapText="1"/>
    </xf>
    <xf numFmtId="0" fontId="217" fillId="0" borderId="180" xfId="0" applyFont="1" applyFill="1" applyBorder="1" applyAlignment="1">
      <alignment horizontal="center" vertical="center" wrapText="1"/>
    </xf>
    <xf numFmtId="0" fontId="217" fillId="0" borderId="189" xfId="0" applyFont="1" applyFill="1" applyBorder="1" applyAlignment="1">
      <alignment horizontal="center" vertical="center" wrapText="1"/>
    </xf>
    <xf numFmtId="0" fontId="217" fillId="0" borderId="237" xfId="0" applyFont="1" applyFill="1" applyBorder="1" applyAlignment="1">
      <alignment horizontal="center" vertical="center" wrapText="1"/>
    </xf>
    <xf numFmtId="0" fontId="248" fillId="25" borderId="0" xfId="0" applyFont="1" applyFill="1" applyBorder="1" applyAlignment="1">
      <alignment horizontal="left" vertical="center"/>
    </xf>
    <xf numFmtId="0" fontId="252" fillId="32" borderId="187" xfId="0" applyFont="1" applyFill="1" applyBorder="1" applyAlignment="1">
      <alignment horizontal="center" vertical="center"/>
    </xf>
    <xf numFmtId="0" fontId="252" fillId="32" borderId="188" xfId="0" applyFont="1" applyFill="1" applyBorder="1" applyAlignment="1">
      <alignment horizontal="center" vertical="center"/>
    </xf>
    <xf numFmtId="0" fontId="252" fillId="32" borderId="189" xfId="0" applyFont="1" applyFill="1" applyBorder="1" applyAlignment="1">
      <alignment horizontal="center" vertical="center"/>
    </xf>
    <xf numFmtId="0" fontId="252" fillId="32" borderId="178" xfId="0" applyFont="1" applyFill="1" applyBorder="1" applyAlignment="1">
      <alignment horizontal="center" vertical="center"/>
    </xf>
    <xf numFmtId="0" fontId="252" fillId="32" borderId="179" xfId="0" applyFont="1" applyFill="1" applyBorder="1" applyAlignment="1">
      <alignment horizontal="center" vertical="center"/>
    </xf>
    <xf numFmtId="0" fontId="241" fillId="25" borderId="177" xfId="0" applyFont="1" applyFill="1" applyBorder="1" applyAlignment="1">
      <alignment horizontal="center" vertical="center"/>
    </xf>
    <xf numFmtId="0" fontId="241" fillId="25" borderId="178" xfId="0" applyFont="1" applyFill="1" applyBorder="1" applyAlignment="1">
      <alignment horizontal="center" vertical="center"/>
    </xf>
    <xf numFmtId="0" fontId="241" fillId="25" borderId="179" xfId="0" applyFont="1" applyFill="1" applyBorder="1" applyAlignment="1">
      <alignment horizontal="center" vertical="center"/>
    </xf>
    <xf numFmtId="0" fontId="242" fillId="0" borderId="0" xfId="0" applyFont="1" applyAlignment="1">
      <alignment horizontal="center"/>
    </xf>
    <xf numFmtId="0" fontId="212" fillId="25" borderId="0" xfId="0" applyFont="1" applyFill="1" applyBorder="1" applyAlignment="1">
      <alignment horizontal="center"/>
    </xf>
    <xf numFmtId="0" fontId="113" fillId="25" borderId="0" xfId="0" applyFont="1" applyFill="1" applyBorder="1" applyAlignment="1">
      <alignment horizontal="right" wrapText="1"/>
    </xf>
    <xf numFmtId="0" fontId="113" fillId="25" borderId="0" xfId="0" applyFont="1" applyFill="1" applyBorder="1" applyAlignment="1">
      <alignment horizontal="right"/>
    </xf>
    <xf numFmtId="0" fontId="113" fillId="25" borderId="222" xfId="0" applyFont="1" applyFill="1" applyBorder="1" applyAlignment="1">
      <alignment horizontal="right" wrapText="1"/>
    </xf>
    <xf numFmtId="0" fontId="241" fillId="25" borderId="182" xfId="0" applyFont="1" applyFill="1" applyBorder="1" applyAlignment="1">
      <alignment horizontal="center" vertical="center"/>
    </xf>
    <xf numFmtId="0" fontId="241" fillId="25" borderId="183" xfId="0" applyFont="1" applyFill="1" applyBorder="1" applyAlignment="1">
      <alignment horizontal="center" vertical="center"/>
    </xf>
    <xf numFmtId="0" fontId="241" fillId="25" borderId="184" xfId="0" applyFont="1" applyFill="1" applyBorder="1" applyAlignment="1">
      <alignment horizontal="center" vertical="center"/>
    </xf>
    <xf numFmtId="0" fontId="138" fillId="31" borderId="55" xfId="0" applyFont="1" applyFill="1" applyBorder="1" applyAlignment="1">
      <alignment horizontal="center" vertical="center"/>
    </xf>
    <xf numFmtId="0" fontId="138" fillId="31" borderId="0" xfId="0" applyFont="1" applyFill="1" applyBorder="1" applyAlignment="1">
      <alignment horizontal="center" vertical="center"/>
    </xf>
    <xf numFmtId="0" fontId="214" fillId="0" borderId="0" xfId="0" applyFont="1" applyBorder="1" applyAlignment="1">
      <alignment horizontal="left" wrapText="1"/>
    </xf>
    <xf numFmtId="0" fontId="227" fillId="25" borderId="24" xfId="0" applyFont="1" applyFill="1" applyBorder="1" applyAlignment="1">
      <alignment horizontal="left" vertical="center" wrapText="1"/>
    </xf>
    <xf numFmtId="0" fontId="227" fillId="0" borderId="16" xfId="0" applyFont="1" applyFill="1" applyBorder="1" applyAlignment="1">
      <alignment horizontal="left" vertical="center" wrapText="1"/>
    </xf>
    <xf numFmtId="0" fontId="227" fillId="0" borderId="26" xfId="0" applyFont="1" applyFill="1" applyBorder="1" applyAlignment="1">
      <alignment horizontal="left" vertical="center" wrapText="1"/>
    </xf>
    <xf numFmtId="0" fontId="227" fillId="33" borderId="16" xfId="0" applyFont="1" applyFill="1" applyBorder="1" applyAlignment="1">
      <alignment horizontal="left" vertical="center" wrapText="1"/>
    </xf>
    <xf numFmtId="0" fontId="227" fillId="33" borderId="26" xfId="0" applyFont="1" applyFill="1" applyBorder="1" applyAlignment="1">
      <alignment horizontal="left" vertical="center" wrapText="1"/>
    </xf>
    <xf numFmtId="0" fontId="213" fillId="0" borderId="195" xfId="0" applyFont="1" applyFill="1" applyBorder="1" applyAlignment="1">
      <alignment horizontal="center" vertical="center" textRotation="90"/>
    </xf>
    <xf numFmtId="0" fontId="213" fillId="0" borderId="187" xfId="0" applyFont="1" applyFill="1" applyBorder="1" applyAlignment="1">
      <alignment horizontal="center" vertical="center" textRotation="90"/>
    </xf>
    <xf numFmtId="0" fontId="213" fillId="0" borderId="191" xfId="0" applyFont="1" applyFill="1" applyBorder="1" applyAlignment="1">
      <alignment horizontal="center" vertical="center" textRotation="90"/>
    </xf>
    <xf numFmtId="0" fontId="138" fillId="31" borderId="111" xfId="0" applyFont="1" applyFill="1" applyBorder="1" applyAlignment="1">
      <alignment horizontal="center" vertical="center"/>
    </xf>
    <xf numFmtId="0" fontId="138" fillId="31" borderId="26" xfId="0" applyFont="1" applyFill="1" applyBorder="1" applyAlignment="1">
      <alignment horizontal="center" vertical="center"/>
    </xf>
    <xf numFmtId="0" fontId="227" fillId="25" borderId="0" xfId="0" applyFont="1" applyFill="1" applyBorder="1" applyAlignment="1">
      <alignment horizontal="left" vertical="center" wrapText="1"/>
    </xf>
    <xf numFmtId="0" fontId="227" fillId="25" borderId="94" xfId="0" applyFont="1" applyFill="1" applyBorder="1" applyAlignment="1">
      <alignment horizontal="left" vertical="center" wrapText="1"/>
    </xf>
    <xf numFmtId="0" fontId="216" fillId="25" borderId="105" xfId="0" applyFont="1" applyFill="1" applyBorder="1" applyAlignment="1">
      <alignment horizontal="center" vertical="center"/>
    </xf>
    <xf numFmtId="0" fontId="216" fillId="25" borderId="12" xfId="0" applyFont="1" applyFill="1" applyBorder="1" applyAlignment="1">
      <alignment horizontal="center" vertical="center"/>
    </xf>
    <xf numFmtId="0" fontId="216" fillId="25" borderId="107" xfId="0" applyFont="1" applyFill="1" applyBorder="1" applyAlignment="1">
      <alignment horizontal="center" vertical="center"/>
    </xf>
    <xf numFmtId="0" fontId="216" fillId="25" borderId="36" xfId="0" applyFont="1" applyFill="1" applyBorder="1" applyAlignment="1">
      <alignment horizontal="center" vertical="center"/>
    </xf>
    <xf numFmtId="0" fontId="216" fillId="25" borderId="164" xfId="0" applyFont="1" applyFill="1" applyBorder="1" applyAlignment="1">
      <alignment horizontal="center" vertical="center"/>
    </xf>
    <xf numFmtId="0" fontId="216" fillId="25" borderId="165" xfId="0" applyFont="1" applyFill="1" applyBorder="1" applyAlignment="1">
      <alignment horizontal="center" vertical="center"/>
    </xf>
    <xf numFmtId="0" fontId="216" fillId="25" borderId="100" xfId="0" applyFont="1" applyFill="1" applyBorder="1" applyAlignment="1">
      <alignment horizontal="center" vertical="center"/>
    </xf>
    <xf numFmtId="0" fontId="216" fillId="25" borderId="29" xfId="0" applyFont="1" applyFill="1" applyBorder="1" applyAlignment="1">
      <alignment horizontal="center" vertical="center"/>
    </xf>
    <xf numFmtId="0" fontId="138" fillId="31" borderId="68" xfId="0" applyFont="1" applyFill="1" applyBorder="1" applyAlignment="1">
      <alignment horizontal="center" vertical="center"/>
    </xf>
    <xf numFmtId="0" fontId="138" fillId="31" borderId="54" xfId="0" applyFont="1" applyFill="1" applyBorder="1" applyAlignment="1">
      <alignment horizontal="center" vertical="center"/>
    </xf>
    <xf numFmtId="0" fontId="227" fillId="25" borderId="33" xfId="0" applyFont="1" applyFill="1" applyBorder="1" applyAlignment="1">
      <alignment horizontal="left" vertical="center" wrapText="1"/>
    </xf>
    <xf numFmtId="0" fontId="227" fillId="25" borderId="34" xfId="0" applyFont="1" applyFill="1" applyBorder="1" applyAlignment="1">
      <alignment horizontal="left" vertical="center" wrapText="1"/>
    </xf>
    <xf numFmtId="0" fontId="233" fillId="25" borderId="67" xfId="0" applyFont="1" applyFill="1" applyBorder="1" applyAlignment="1">
      <alignment horizontal="right"/>
    </xf>
    <xf numFmtId="0" fontId="233" fillId="25" borderId="0" xfId="0" applyFont="1" applyFill="1" applyBorder="1" applyAlignment="1">
      <alignment horizontal="right"/>
    </xf>
    <xf numFmtId="0" fontId="216" fillId="25" borderId="102" xfId="0" applyFont="1" applyFill="1" applyBorder="1" applyAlignment="1">
      <alignment horizontal="center" vertical="center" wrapText="1"/>
    </xf>
    <xf numFmtId="0" fontId="216" fillId="25" borderId="103" xfId="0" applyFont="1" applyFill="1" applyBorder="1" applyAlignment="1">
      <alignment horizontal="center" vertical="center" wrapText="1"/>
    </xf>
    <xf numFmtId="0" fontId="216" fillId="25" borderId="119" xfId="0" applyFont="1" applyFill="1" applyBorder="1" applyAlignment="1">
      <alignment horizontal="center" vertical="center"/>
    </xf>
    <xf numFmtId="0" fontId="216" fillId="25" borderId="34" xfId="0" applyFont="1" applyFill="1" applyBorder="1" applyAlignment="1">
      <alignment horizontal="center" vertical="center"/>
    </xf>
    <xf numFmtId="0" fontId="216" fillId="25" borderId="63" xfId="0" applyFont="1" applyFill="1" applyBorder="1" applyAlignment="1">
      <alignment horizontal="center" vertical="center"/>
    </xf>
    <xf numFmtId="0" fontId="216" fillId="25" borderId="94" xfId="0" applyFont="1" applyFill="1" applyBorder="1" applyAlignment="1">
      <alignment horizontal="center" vertical="center"/>
    </xf>
    <xf numFmtId="0" fontId="216" fillId="25" borderId="120" xfId="0" applyFont="1" applyFill="1" applyBorder="1" applyAlignment="1">
      <alignment horizontal="center" vertical="center"/>
    </xf>
    <xf numFmtId="0" fontId="216" fillId="25" borderId="35" xfId="0" applyFont="1" applyFill="1" applyBorder="1" applyAlignment="1">
      <alignment horizontal="center" vertical="center"/>
    </xf>
    <xf numFmtId="192" fontId="229" fillId="25" borderId="100" xfId="324" applyNumberFormat="1" applyFont="1" applyFill="1" applyBorder="1" applyAlignment="1">
      <alignment horizontal="center" vertical="center"/>
    </xf>
    <xf numFmtId="192" fontId="229" fillId="25" borderId="29" xfId="324" applyNumberFormat="1" applyFont="1" applyFill="1" applyBorder="1" applyAlignment="1">
      <alignment horizontal="center" vertical="center"/>
    </xf>
    <xf numFmtId="0" fontId="160" fillId="0" borderId="30" xfId="261" applyFont="1" applyFill="1" applyBorder="1" applyAlignment="1">
      <alignment horizontal="center" vertical="center" wrapText="1"/>
    </xf>
    <xf numFmtId="0" fontId="160" fillId="0" borderId="35" xfId="261" applyFont="1" applyFill="1" applyBorder="1" applyAlignment="1">
      <alignment horizontal="center" vertical="center" wrapText="1"/>
    </xf>
    <xf numFmtId="0" fontId="160" fillId="25" borderId="30" xfId="261" applyFont="1" applyFill="1" applyBorder="1" applyAlignment="1">
      <alignment horizontal="center" vertical="center" wrapText="1"/>
    </xf>
    <xf numFmtId="0" fontId="160" fillId="25" borderId="25" xfId="261" applyFont="1" applyFill="1" applyBorder="1" applyAlignment="1">
      <alignment horizontal="center" vertical="center" wrapText="1"/>
    </xf>
    <xf numFmtId="3" fontId="182" fillId="29" borderId="32" xfId="0" applyNumberFormat="1" applyFont="1" applyFill="1" applyBorder="1" applyAlignment="1">
      <alignment horizontal="center" vertical="center" wrapText="1"/>
    </xf>
    <xf numFmtId="3" fontId="182" fillId="29" borderId="34" xfId="0" applyNumberFormat="1" applyFont="1" applyFill="1" applyBorder="1" applyAlignment="1">
      <alignment horizontal="center" vertical="center" wrapText="1"/>
    </xf>
    <xf numFmtId="3" fontId="158" fillId="25" borderId="32" xfId="0" applyNumberFormat="1" applyFont="1" applyFill="1" applyBorder="1" applyAlignment="1">
      <alignment horizontal="center" vertical="center" wrapText="1"/>
    </xf>
    <xf numFmtId="3" fontId="158" fillId="25" borderId="37" xfId="0" applyNumberFormat="1" applyFont="1" applyFill="1" applyBorder="1" applyAlignment="1">
      <alignment horizontal="center" vertical="center" wrapText="1"/>
    </xf>
    <xf numFmtId="164" fontId="109" fillId="25" borderId="0" xfId="0" applyNumberFormat="1" applyFont="1" applyFill="1" applyBorder="1" applyAlignment="1">
      <alignment horizontal="right"/>
    </xf>
    <xf numFmtId="0" fontId="142" fillId="25" borderId="0" xfId="0" applyFont="1" applyFill="1" applyBorder="1" applyAlignment="1">
      <alignment horizontal="right" wrapText="1"/>
    </xf>
    <xf numFmtId="0" fontId="40" fillId="25" borderId="0" xfId="0" applyFont="1" applyFill="1" applyBorder="1" applyAlignment="1">
      <alignment horizontal="right"/>
    </xf>
    <xf numFmtId="0" fontId="156" fillId="27" borderId="49" xfId="0" applyFont="1" applyFill="1" applyBorder="1" applyAlignment="1">
      <alignment horizontal="center" vertical="center" wrapText="1"/>
    </xf>
    <xf numFmtId="0" fontId="156" fillId="27" borderId="25" xfId="0" applyFont="1" applyFill="1" applyBorder="1" applyAlignment="1">
      <alignment horizontal="center" vertical="center" wrapText="1"/>
    </xf>
    <xf numFmtId="0" fontId="160" fillId="25" borderId="35" xfId="261" applyFont="1" applyFill="1" applyBorder="1" applyAlignment="1">
      <alignment horizontal="center" vertical="center" wrapText="1"/>
    </xf>
    <xf numFmtId="0" fontId="160" fillId="0" borderId="24" xfId="261" applyFont="1" applyFill="1" applyBorder="1" applyAlignment="1">
      <alignment horizontal="center" vertical="center" wrapText="1"/>
    </xf>
    <xf numFmtId="0" fontId="160" fillId="0" borderId="25" xfId="261" applyFont="1" applyFill="1" applyBorder="1" applyAlignment="1">
      <alignment horizontal="center" vertical="center" wrapText="1"/>
    </xf>
    <xf numFmtId="3" fontId="158" fillId="25" borderId="34" xfId="0" applyNumberFormat="1" applyFont="1" applyFill="1" applyBorder="1" applyAlignment="1">
      <alignment horizontal="center" vertical="center" wrapText="1"/>
    </xf>
    <xf numFmtId="3" fontId="181" fillId="29" borderId="32" xfId="0" applyNumberFormat="1" applyFont="1" applyFill="1" applyBorder="1" applyAlignment="1">
      <alignment horizontal="center" vertical="center" wrapText="1"/>
    </xf>
    <xf numFmtId="3" fontId="181" fillId="29" borderId="34" xfId="0" applyNumberFormat="1" applyFont="1" applyFill="1" applyBorder="1" applyAlignment="1">
      <alignment horizontal="center" vertical="center" wrapText="1"/>
    </xf>
    <xf numFmtId="3" fontId="181" fillId="29" borderId="33" xfId="0" applyNumberFormat="1" applyFont="1" applyFill="1" applyBorder="1" applyAlignment="1">
      <alignment horizontal="center" vertical="center" wrapText="1"/>
    </xf>
    <xf numFmtId="3" fontId="181" fillId="29" borderId="37" xfId="0" applyNumberFormat="1" applyFont="1" applyFill="1" applyBorder="1" applyAlignment="1">
      <alignment horizontal="center" vertical="center" wrapText="1"/>
    </xf>
    <xf numFmtId="0" fontId="160" fillId="25" borderId="93" xfId="261" applyFont="1" applyFill="1" applyBorder="1" applyAlignment="1">
      <alignment horizontal="center" vertical="center" wrapText="1"/>
    </xf>
    <xf numFmtId="0" fontId="160" fillId="25" borderId="38" xfId="261" applyFont="1" applyFill="1" applyBorder="1" applyAlignment="1">
      <alignment horizontal="center" vertical="center" wrapText="1"/>
    </xf>
    <xf numFmtId="0" fontId="111" fillId="26" borderId="16" xfId="0" applyFont="1" applyFill="1" applyBorder="1" applyAlignment="1">
      <alignment horizontal="center" vertical="center"/>
    </xf>
    <xf numFmtId="0" fontId="111" fillId="26" borderId="46" xfId="0" applyFont="1" applyFill="1" applyBorder="1" applyAlignment="1">
      <alignment horizontal="center" vertical="center"/>
    </xf>
    <xf numFmtId="0" fontId="111" fillId="26" borderId="12" xfId="0" applyFont="1" applyFill="1" applyBorder="1" applyAlignment="1">
      <alignment horizontal="center" vertical="center"/>
    </xf>
    <xf numFmtId="0" fontId="111" fillId="26" borderId="15" xfId="0" applyFont="1" applyFill="1" applyBorder="1" applyAlignment="1">
      <alignment horizontal="center" vertical="center"/>
    </xf>
    <xf numFmtId="0" fontId="111" fillId="25" borderId="16" xfId="0" applyFont="1" applyFill="1" applyBorder="1" applyAlignment="1">
      <alignment horizontal="center" vertical="center"/>
    </xf>
    <xf numFmtId="0" fontId="111" fillId="25" borderId="46" xfId="0" applyFont="1" applyFill="1" applyBorder="1" applyAlignment="1">
      <alignment horizontal="center" vertical="center"/>
    </xf>
    <xf numFmtId="0" fontId="111" fillId="25" borderId="27" xfId="0" applyFont="1" applyFill="1" applyBorder="1" applyAlignment="1">
      <alignment horizontal="center" vertical="center"/>
    </xf>
    <xf numFmtId="0" fontId="162" fillId="25" borderId="20" xfId="0" applyFont="1" applyFill="1" applyBorder="1" applyAlignment="1">
      <alignment horizontal="center" vertical="center" wrapText="1"/>
    </xf>
    <xf numFmtId="0" fontId="162" fillId="25" borderId="26" xfId="0" applyFont="1" applyFill="1" applyBorder="1" applyAlignment="1">
      <alignment horizontal="center" vertical="center" wrapText="1"/>
    </xf>
    <xf numFmtId="0" fontId="162" fillId="25" borderId="24" xfId="0" applyFont="1" applyFill="1" applyBorder="1" applyAlignment="1">
      <alignment horizontal="center" vertical="center" wrapText="1"/>
    </xf>
    <xf numFmtId="0" fontId="162" fillId="25" borderId="25" xfId="0" applyFont="1" applyFill="1" applyBorder="1" applyAlignment="1">
      <alignment horizontal="center" vertical="center" wrapText="1"/>
    </xf>
    <xf numFmtId="0" fontId="168" fillId="30" borderId="0" xfId="0" applyFont="1" applyFill="1" applyBorder="1" applyAlignment="1">
      <alignment horizontal="center" vertical="center"/>
    </xf>
    <xf numFmtId="0" fontId="139" fillId="27" borderId="49" xfId="0" applyFont="1" applyFill="1" applyBorder="1" applyAlignment="1">
      <alignment horizontal="center" vertical="center" wrapText="1"/>
    </xf>
    <xf numFmtId="0" fontId="139" fillId="27" borderId="25" xfId="0" applyFont="1" applyFill="1" applyBorder="1" applyAlignment="1">
      <alignment horizontal="center" vertical="center" wrapText="1"/>
    </xf>
    <xf numFmtId="0" fontId="181" fillId="27" borderId="20" xfId="0" applyFont="1" applyFill="1" applyBorder="1" applyAlignment="1">
      <alignment horizontal="center" vertical="center"/>
    </xf>
    <xf numFmtId="0" fontId="181" fillId="27" borderId="26" xfId="0" applyFont="1" applyFill="1" applyBorder="1" applyAlignment="1">
      <alignment horizontal="center" vertical="center"/>
    </xf>
    <xf numFmtId="0" fontId="181" fillId="27" borderId="27" xfId="0" applyFont="1" applyFill="1" applyBorder="1" applyAlignment="1">
      <alignment horizontal="center" vertical="center"/>
    </xf>
    <xf numFmtId="0" fontId="111" fillId="25" borderId="12" xfId="0" applyFont="1" applyFill="1" applyBorder="1" applyAlignment="1">
      <alignment horizontal="center" vertical="center"/>
    </xf>
    <xf numFmtId="0" fontId="111" fillId="25" borderId="15" xfId="0" applyFont="1" applyFill="1" applyBorder="1" applyAlignment="1">
      <alignment horizontal="center" vertical="center"/>
    </xf>
    <xf numFmtId="0" fontId="111" fillId="26" borderId="27" xfId="0" applyFont="1" applyFill="1" applyBorder="1" applyAlignment="1">
      <alignment horizontal="center" vertical="center"/>
    </xf>
    <xf numFmtId="0" fontId="139" fillId="27" borderId="21" xfId="0" applyFont="1" applyFill="1" applyBorder="1" applyAlignment="1">
      <alignment horizontal="center" vertical="center"/>
    </xf>
    <xf numFmtId="0" fontId="139" fillId="27" borderId="12" xfId="0" applyFont="1" applyFill="1" applyBorder="1" applyAlignment="1">
      <alignment horizontal="center" vertical="center"/>
    </xf>
    <xf numFmtId="0" fontId="139" fillId="27" borderId="15" xfId="0" applyFont="1" applyFill="1" applyBorder="1" applyAlignment="1">
      <alignment horizontal="center" vertical="center"/>
    </xf>
    <xf numFmtId="0" fontId="118" fillId="25" borderId="16" xfId="0" applyFont="1" applyFill="1" applyBorder="1" applyAlignment="1">
      <alignment horizontal="center" vertical="center"/>
    </xf>
    <xf numFmtId="0" fontId="118" fillId="25" borderId="27" xfId="0" applyFont="1" applyFill="1" applyBorder="1" applyAlignment="1">
      <alignment horizontal="center" vertical="center"/>
    </xf>
    <xf numFmtId="3" fontId="181" fillId="30" borderId="32" xfId="0" applyNumberFormat="1" applyFont="1" applyFill="1" applyBorder="1" applyAlignment="1">
      <alignment horizontal="center" vertical="center"/>
    </xf>
    <xf numFmtId="3" fontId="181" fillId="30" borderId="37" xfId="0" applyNumberFormat="1" applyFont="1" applyFill="1" applyBorder="1" applyAlignment="1">
      <alignment horizontal="center" vertical="center"/>
    </xf>
    <xf numFmtId="3" fontId="181" fillId="30" borderId="93" xfId="0" applyNumberFormat="1" applyFont="1" applyFill="1" applyBorder="1" applyAlignment="1">
      <alignment horizontal="center" vertical="center"/>
    </xf>
    <xf numFmtId="3" fontId="181" fillId="30" borderId="38" xfId="0" applyNumberFormat="1" applyFont="1" applyFill="1" applyBorder="1" applyAlignment="1">
      <alignment horizontal="center" vertical="center"/>
    </xf>
    <xf numFmtId="3" fontId="181" fillId="30" borderId="134" xfId="0" applyNumberFormat="1" applyFont="1" applyFill="1" applyBorder="1" applyAlignment="1">
      <alignment horizontal="center" vertical="center"/>
    </xf>
    <xf numFmtId="3" fontId="181" fillId="30" borderId="92" xfId="0" applyNumberFormat="1" applyFont="1" applyFill="1" applyBorder="1" applyAlignment="1">
      <alignment horizontal="center" vertical="center"/>
    </xf>
    <xf numFmtId="0" fontId="211" fillId="0" borderId="0" xfId="0" applyFont="1" applyBorder="1" applyAlignment="1">
      <alignment horizontal="left" vertical="top" wrapText="1"/>
    </xf>
    <xf numFmtId="3" fontId="271" fillId="25" borderId="16" xfId="0" applyNumberFormat="1" applyFont="1" applyFill="1" applyBorder="1" applyAlignment="1">
      <alignment horizontal="center" vertical="center"/>
    </xf>
    <xf numFmtId="3" fontId="271" fillId="25" borderId="46" xfId="0" applyNumberFormat="1" applyFont="1" applyFill="1" applyBorder="1" applyAlignment="1">
      <alignment horizontal="center" vertical="center"/>
    </xf>
    <xf numFmtId="3" fontId="271" fillId="25" borderId="27" xfId="0" applyNumberFormat="1" applyFont="1" applyFill="1" applyBorder="1" applyAlignment="1">
      <alignment horizontal="center" vertical="center"/>
    </xf>
    <xf numFmtId="0" fontId="0" fillId="25" borderId="32" xfId="0" applyFill="1" applyBorder="1" applyAlignment="1">
      <alignment horizontal="center"/>
    </xf>
    <xf numFmtId="0" fontId="0" fillId="25" borderId="33" xfId="0" applyFill="1" applyBorder="1" applyAlignment="1">
      <alignment horizontal="center"/>
    </xf>
    <xf numFmtId="0" fontId="0" fillId="25" borderId="93" xfId="0" applyFill="1" applyBorder="1" applyAlignment="1">
      <alignment horizontal="center"/>
    </xf>
    <xf numFmtId="0" fontId="0" fillId="25" borderId="0" xfId="0" applyFill="1" applyBorder="1" applyAlignment="1">
      <alignment horizontal="center"/>
    </xf>
    <xf numFmtId="3" fontId="158" fillId="0" borderId="32" xfId="0" applyNumberFormat="1" applyFont="1" applyFill="1" applyBorder="1" applyAlignment="1">
      <alignment horizontal="center" vertical="center" wrapText="1"/>
    </xf>
    <xf numFmtId="3" fontId="158" fillId="0" borderId="37" xfId="0" applyNumberFormat="1" applyFont="1" applyFill="1" applyBorder="1" applyAlignment="1">
      <alignment horizontal="center" vertical="center" wrapText="1"/>
    </xf>
    <xf numFmtId="3" fontId="158" fillId="0" borderId="34" xfId="0" applyNumberFormat="1" applyFont="1" applyFill="1" applyBorder="1" applyAlignment="1">
      <alignment horizontal="center" vertical="center" wrapText="1"/>
    </xf>
    <xf numFmtId="3" fontId="182" fillId="29" borderId="33" xfId="0" applyNumberFormat="1" applyFont="1" applyFill="1" applyBorder="1" applyAlignment="1">
      <alignment horizontal="center" vertical="center" wrapText="1"/>
    </xf>
    <xf numFmtId="3" fontId="182" fillId="29" borderId="37" xfId="0" applyNumberFormat="1" applyFont="1" applyFill="1" applyBorder="1" applyAlignment="1">
      <alignment horizontal="center" vertical="center" wrapText="1"/>
    </xf>
    <xf numFmtId="0" fontId="160" fillId="0" borderId="93" xfId="261" applyFont="1" applyFill="1" applyBorder="1" applyAlignment="1">
      <alignment horizontal="center" vertical="center" wrapText="1"/>
    </xf>
    <xf numFmtId="0" fontId="160" fillId="0" borderId="38" xfId="261" applyFont="1" applyFill="1" applyBorder="1" applyAlignment="1">
      <alignment horizontal="center" vertical="center" wrapText="1"/>
    </xf>
    <xf numFmtId="0" fontId="139" fillId="27" borderId="20" xfId="0" applyFont="1" applyFill="1" applyBorder="1" applyAlignment="1">
      <alignment horizontal="center" vertical="center" wrapText="1"/>
    </xf>
    <xf numFmtId="0" fontId="139" fillId="27" borderId="27" xfId="0" applyFont="1" applyFill="1" applyBorder="1" applyAlignment="1">
      <alignment horizontal="center" vertical="center" wrapText="1"/>
    </xf>
    <xf numFmtId="3" fontId="107" fillId="25" borderId="16" xfId="0" applyNumberFormat="1" applyFont="1" applyFill="1" applyBorder="1" applyAlignment="1">
      <alignment horizontal="center" vertical="center"/>
    </xf>
    <xf numFmtId="0" fontId="107" fillId="25" borderId="46" xfId="0" applyFont="1" applyFill="1" applyBorder="1" applyAlignment="1">
      <alignment horizontal="center" vertical="center"/>
    </xf>
    <xf numFmtId="3" fontId="107" fillId="25" borderId="12" xfId="0" applyNumberFormat="1" applyFont="1" applyFill="1" applyBorder="1" applyAlignment="1">
      <alignment horizontal="center" vertical="center"/>
    </xf>
    <xf numFmtId="0" fontId="107" fillId="25" borderId="12" xfId="0" applyFont="1" applyFill="1" applyBorder="1" applyAlignment="1">
      <alignment horizontal="center" vertical="center"/>
    </xf>
    <xf numFmtId="0" fontId="107" fillId="25" borderId="15" xfId="0" applyFont="1" applyFill="1" applyBorder="1" applyAlignment="1">
      <alignment horizontal="center" vertical="center"/>
    </xf>
    <xf numFmtId="0" fontId="139" fillId="27" borderId="20" xfId="0" applyFont="1" applyFill="1" applyBorder="1" applyAlignment="1">
      <alignment horizontal="center" vertical="center"/>
    </xf>
    <xf numFmtId="0" fontId="139" fillId="27" borderId="26" xfId="0" applyFont="1" applyFill="1" applyBorder="1" applyAlignment="1">
      <alignment horizontal="center" vertical="center"/>
    </xf>
    <xf numFmtId="0" fontId="139" fillId="27" borderId="27" xfId="0" applyFont="1" applyFill="1" applyBorder="1" applyAlignment="1">
      <alignment horizontal="center" vertical="center"/>
    </xf>
    <xf numFmtId="0" fontId="127" fillId="26" borderId="16" xfId="0" applyFont="1" applyFill="1" applyBorder="1" applyAlignment="1">
      <alignment horizontal="center" vertical="center"/>
    </xf>
    <xf numFmtId="0" fontId="127" fillId="26" borderId="26" xfId="0" applyFont="1" applyFill="1" applyBorder="1" applyAlignment="1">
      <alignment horizontal="center" vertical="center"/>
    </xf>
    <xf numFmtId="0" fontId="127" fillId="26" borderId="46" xfId="0" applyFont="1" applyFill="1" applyBorder="1" applyAlignment="1">
      <alignment horizontal="center" vertical="center"/>
    </xf>
    <xf numFmtId="0" fontId="111" fillId="25" borderId="95" xfId="0" applyFont="1" applyFill="1" applyBorder="1" applyAlignment="1">
      <alignment horizontal="center" vertical="center"/>
    </xf>
    <xf numFmtId="0" fontId="111" fillId="25" borderId="96" xfId="0" applyFont="1" applyFill="1" applyBorder="1" applyAlignment="1">
      <alignment horizontal="center" vertical="center"/>
    </xf>
    <xf numFmtId="0" fontId="111" fillId="25" borderId="97" xfId="0" applyFont="1" applyFill="1" applyBorder="1" applyAlignment="1">
      <alignment horizontal="center" vertical="center"/>
    </xf>
    <xf numFmtId="0" fontId="111" fillId="25" borderId="137" xfId="0" applyFont="1" applyFill="1" applyBorder="1" applyAlignment="1">
      <alignment horizontal="center" vertical="center"/>
    </xf>
    <xf numFmtId="0" fontId="111" fillId="25" borderId="138" xfId="0" applyFont="1" applyFill="1" applyBorder="1" applyAlignment="1">
      <alignment horizontal="center" vertical="center"/>
    </xf>
    <xf numFmtId="0" fontId="111" fillId="25" borderId="139" xfId="0" applyFont="1" applyFill="1" applyBorder="1" applyAlignment="1">
      <alignment horizontal="center" vertical="center"/>
    </xf>
    <xf numFmtId="0" fontId="111" fillId="25" borderId="93" xfId="0" applyFont="1" applyFill="1" applyBorder="1" applyAlignment="1">
      <alignment horizontal="center" vertical="center"/>
    </xf>
    <xf numFmtId="0" fontId="111" fillId="25" borderId="0" xfId="0" applyFont="1" applyFill="1" applyBorder="1" applyAlignment="1">
      <alignment horizontal="center" vertical="center"/>
    </xf>
    <xf numFmtId="0" fontId="111" fillId="25" borderId="94" xfId="0" applyFont="1" applyFill="1" applyBorder="1" applyAlignment="1">
      <alignment horizontal="center" vertical="center"/>
    </xf>
    <xf numFmtId="0" fontId="111" fillId="25" borderId="134" xfId="0" applyFont="1" applyFill="1" applyBorder="1" applyAlignment="1">
      <alignment horizontal="center" vertical="center"/>
    </xf>
    <xf numFmtId="0" fontId="111" fillId="25" borderId="48" xfId="0" applyFont="1" applyFill="1" applyBorder="1" applyAlignment="1">
      <alignment horizontal="center" vertical="center"/>
    </xf>
    <xf numFmtId="0" fontId="111" fillId="25" borderId="135" xfId="0" applyFont="1" applyFill="1" applyBorder="1" applyAlignment="1">
      <alignment horizontal="center" vertical="center"/>
    </xf>
    <xf numFmtId="3" fontId="181" fillId="26" borderId="32" xfId="0" applyNumberFormat="1" applyFont="1" applyFill="1" applyBorder="1" applyAlignment="1">
      <alignment horizontal="center" vertical="center"/>
    </xf>
    <xf numFmtId="3" fontId="181" fillId="26" borderId="37" xfId="0" applyNumberFormat="1" applyFont="1" applyFill="1" applyBorder="1" applyAlignment="1">
      <alignment horizontal="center" vertical="center"/>
    </xf>
    <xf numFmtId="3" fontId="181" fillId="26" borderId="93" xfId="0" applyNumberFormat="1" applyFont="1" applyFill="1" applyBorder="1" applyAlignment="1">
      <alignment horizontal="center" vertical="center"/>
    </xf>
    <xf numFmtId="3" fontId="181" fillId="26" borderId="38" xfId="0" applyNumberFormat="1" applyFont="1" applyFill="1" applyBorder="1" applyAlignment="1">
      <alignment horizontal="center" vertical="center"/>
    </xf>
    <xf numFmtId="3" fontId="181" fillId="26" borderId="134" xfId="0" applyNumberFormat="1" applyFont="1" applyFill="1" applyBorder="1" applyAlignment="1">
      <alignment horizontal="center" vertical="center"/>
    </xf>
    <xf numFmtId="3" fontId="181" fillId="26" borderId="92" xfId="0" applyNumberFormat="1" applyFont="1" applyFill="1" applyBorder="1" applyAlignment="1">
      <alignment horizontal="center" vertical="center"/>
    </xf>
    <xf numFmtId="0" fontId="111" fillId="25" borderId="30" xfId="0" applyFont="1" applyFill="1" applyBorder="1" applyAlignment="1">
      <alignment horizontal="center" vertical="center"/>
    </xf>
    <xf numFmtId="0" fontId="111" fillId="25" borderId="24" xfId="0" applyFont="1" applyFill="1" applyBorder="1" applyAlignment="1">
      <alignment horizontal="center" vertical="center"/>
    </xf>
    <xf numFmtId="0" fontId="111" fillId="25" borderId="35" xfId="0" applyFont="1" applyFill="1" applyBorder="1" applyAlignment="1">
      <alignment horizontal="center" vertical="center"/>
    </xf>
    <xf numFmtId="3" fontId="181" fillId="26" borderId="30" xfId="0" applyNumberFormat="1" applyFont="1" applyFill="1" applyBorder="1" applyAlignment="1">
      <alignment horizontal="center" vertical="center"/>
    </xf>
    <xf numFmtId="3" fontId="181" fillId="26" borderId="25" xfId="0" applyNumberFormat="1" applyFont="1" applyFill="1" applyBorder="1" applyAlignment="1">
      <alignment horizontal="center" vertical="center"/>
    </xf>
    <xf numFmtId="0" fontId="40" fillId="0" borderId="0" xfId="261" applyFont="1" applyFill="1" applyBorder="1" applyAlignment="1">
      <alignment horizontal="right" wrapText="1"/>
    </xf>
    <xf numFmtId="0" fontId="40" fillId="0" borderId="0" xfId="261" applyFont="1" applyFill="1" applyBorder="1" applyAlignment="1">
      <alignment horizontal="right"/>
    </xf>
    <xf numFmtId="0" fontId="50" fillId="0" borderId="76" xfId="261" applyFont="1" applyBorder="1" applyAlignment="1">
      <alignment horizontal="center" vertical="center"/>
    </xf>
    <xf numFmtId="0" fontId="50" fillId="0" borderId="77" xfId="261" applyFont="1" applyBorder="1" applyAlignment="1">
      <alignment horizontal="center" vertical="center"/>
    </xf>
    <xf numFmtId="0" fontId="50" fillId="0" borderId="50" xfId="261" applyFont="1" applyBorder="1" applyAlignment="1">
      <alignment horizontal="center" vertical="center"/>
    </xf>
    <xf numFmtId="0" fontId="50" fillId="0" borderId="62" xfId="261" applyFont="1" applyBorder="1" applyAlignment="1">
      <alignment horizontal="center" vertical="center"/>
    </xf>
    <xf numFmtId="0" fontId="145" fillId="0" borderId="68" xfId="261" applyFont="1" applyFill="1" applyBorder="1" applyAlignment="1">
      <alignment horizontal="center" vertical="center" wrapText="1" shrinkToFit="1"/>
    </xf>
    <xf numFmtId="0" fontId="145" fillId="0" borderId="54" xfId="261" applyFont="1" applyFill="1" applyBorder="1" applyAlignment="1">
      <alignment horizontal="center" vertical="center" wrapText="1" shrinkToFit="1"/>
    </xf>
    <xf numFmtId="0" fontId="145" fillId="0" borderId="72" xfId="261" applyFont="1" applyFill="1" applyBorder="1" applyAlignment="1">
      <alignment horizontal="center" vertical="center" wrapText="1" shrinkToFit="1"/>
    </xf>
    <xf numFmtId="0" fontId="41" fillId="0" borderId="68" xfId="261" applyFont="1" applyFill="1" applyBorder="1" applyAlignment="1">
      <alignment horizontal="left" vertical="center" wrapText="1"/>
    </xf>
    <xf numFmtId="0" fontId="41" fillId="0" borderId="72" xfId="261" applyFont="1" applyFill="1" applyBorder="1" applyAlignment="1">
      <alignment horizontal="left" vertical="center" wrapText="1"/>
    </xf>
    <xf numFmtId="0" fontId="41" fillId="0" borderId="68" xfId="261" applyFont="1" applyFill="1" applyBorder="1" applyAlignment="1">
      <alignment vertical="center" wrapText="1"/>
    </xf>
    <xf numFmtId="0" fontId="41" fillId="0" borderId="54" xfId="261" applyFont="1" applyFill="1" applyBorder="1" applyAlignment="1">
      <alignment vertical="center" wrapText="1"/>
    </xf>
    <xf numFmtId="0" fontId="41" fillId="0" borderId="63" xfId="261" applyFont="1" applyFill="1" applyBorder="1" applyAlignment="1">
      <alignment horizontal="left" vertical="center" wrapText="1"/>
    </xf>
    <xf numFmtId="0" fontId="41" fillId="0" borderId="0" xfId="261" applyFont="1" applyFill="1" applyBorder="1" applyAlignment="1">
      <alignment horizontal="left" vertical="center" wrapText="1"/>
    </xf>
    <xf numFmtId="0" fontId="41" fillId="0" borderId="63" xfId="261" applyFont="1" applyFill="1" applyBorder="1" applyAlignment="1">
      <alignment vertical="center" wrapText="1"/>
    </xf>
    <xf numFmtId="0" fontId="41" fillId="0" borderId="0" xfId="261" applyFont="1" applyFill="1" applyBorder="1" applyAlignment="1">
      <alignment vertical="center" wrapText="1"/>
    </xf>
    <xf numFmtId="0" fontId="41" fillId="0" borderId="64" xfId="261" applyFont="1" applyFill="1" applyBorder="1" applyAlignment="1">
      <alignment vertical="center" wrapText="1"/>
    </xf>
    <xf numFmtId="0" fontId="41" fillId="0" borderId="63" xfId="261" applyFont="1" applyFill="1" applyBorder="1" applyAlignment="1">
      <alignment vertical="center"/>
    </xf>
    <xf numFmtId="0" fontId="41" fillId="0" borderId="0" xfId="261" applyFont="1" applyFill="1" applyBorder="1" applyAlignment="1">
      <alignment vertical="center"/>
    </xf>
    <xf numFmtId="0" fontId="41" fillId="0" borderId="64" xfId="261" applyFont="1" applyFill="1" applyBorder="1" applyAlignment="1">
      <alignment vertical="center"/>
    </xf>
    <xf numFmtId="0" fontId="41" fillId="0" borderId="74" xfId="261" applyFont="1" applyFill="1" applyBorder="1" applyAlignment="1">
      <alignment horizontal="left" vertical="center" wrapText="1"/>
    </xf>
    <xf numFmtId="0" fontId="41" fillId="0" borderId="55" xfId="261" applyFont="1" applyFill="1" applyBorder="1" applyAlignment="1">
      <alignment horizontal="left" vertical="center" wrapText="1"/>
    </xf>
    <xf numFmtId="0" fontId="41" fillId="0" borderId="74" xfId="261" applyFont="1" applyFill="1" applyBorder="1" applyAlignment="1">
      <alignment vertical="center" wrapText="1"/>
    </xf>
    <xf numFmtId="0" fontId="41" fillId="0" borderId="55" xfId="261" applyFont="1" applyFill="1" applyBorder="1" applyAlignment="1">
      <alignment vertical="center" wrapText="1"/>
    </xf>
    <xf numFmtId="0" fontId="41" fillId="0" borderId="73" xfId="261" applyFont="1" applyFill="1" applyBorder="1" applyAlignment="1">
      <alignment vertical="center" wrapText="1"/>
    </xf>
    <xf numFmtId="0" fontId="48" fillId="25" borderId="0" xfId="261" applyFont="1" applyFill="1" applyBorder="1" applyAlignment="1">
      <alignment horizontal="left" vertical="top" wrapText="1"/>
    </xf>
    <xf numFmtId="0" fontId="48" fillId="0" borderId="0" xfId="261" applyFont="1" applyBorder="1" applyAlignment="1">
      <alignment horizontal="left" vertical="top" wrapText="1"/>
    </xf>
    <xf numFmtId="0" fontId="50" fillId="0" borderId="225" xfId="261" applyFont="1" applyBorder="1" applyAlignment="1">
      <alignment horizontal="center" vertical="center" wrapText="1"/>
    </xf>
    <xf numFmtId="0" fontId="50" fillId="0" borderId="226" xfId="261" applyFont="1" applyBorder="1" applyAlignment="1">
      <alignment horizontal="center" vertical="center" wrapText="1"/>
    </xf>
    <xf numFmtId="0" fontId="50" fillId="0" borderId="227" xfId="261" applyFont="1" applyBorder="1" applyAlignment="1">
      <alignment horizontal="center" vertical="center" wrapText="1"/>
    </xf>
    <xf numFmtId="0" fontId="50" fillId="0" borderId="51" xfId="261" applyFont="1" applyBorder="1" applyAlignment="1">
      <alignment horizontal="center" vertical="center" wrapText="1"/>
    </xf>
    <xf numFmtId="0" fontId="50" fillId="0" borderId="228" xfId="261" applyFont="1" applyBorder="1" applyAlignment="1">
      <alignment horizontal="center" vertical="center"/>
    </xf>
    <xf numFmtId="0" fontId="50" fillId="0" borderId="53" xfId="261" applyFont="1" applyBorder="1" applyAlignment="1">
      <alignment horizontal="center" vertical="center"/>
    </xf>
    <xf numFmtId="0" fontId="50" fillId="0" borderId="52" xfId="261" applyFont="1" applyBorder="1" applyAlignment="1">
      <alignment horizontal="center" vertical="center"/>
    </xf>
    <xf numFmtId="0" fontId="50" fillId="0" borderId="60" xfId="261" applyFont="1" applyBorder="1" applyAlignment="1">
      <alignment horizontal="center" vertical="center"/>
    </xf>
    <xf numFmtId="0" fontId="119" fillId="0" borderId="228" xfId="261" applyFont="1" applyBorder="1" applyAlignment="1">
      <alignment horizontal="center" vertical="center"/>
    </xf>
    <xf numFmtId="0" fontId="119" fillId="0" borderId="162" xfId="261" applyFont="1" applyBorder="1" applyAlignment="1">
      <alignment horizontal="center" vertical="center"/>
    </xf>
    <xf numFmtId="0" fontId="119" fillId="0" borderId="52" xfId="261" applyFont="1" applyBorder="1" applyAlignment="1">
      <alignment horizontal="center" vertical="center" wrapText="1"/>
    </xf>
    <xf numFmtId="0" fontId="119" fillId="0" borderId="69" xfId="261" applyFont="1" applyBorder="1" applyAlignment="1">
      <alignment horizontal="center" vertical="center" wrapText="1"/>
    </xf>
    <xf numFmtId="0" fontId="119" fillId="0" borderId="52" xfId="261" applyFont="1" applyBorder="1" applyAlignment="1">
      <alignment horizontal="center" vertical="center"/>
    </xf>
    <xf numFmtId="0" fontId="41" fillId="0" borderId="64" xfId="261" applyFont="1" applyFill="1" applyBorder="1" applyAlignment="1">
      <alignment horizontal="left" vertical="center" wrapText="1"/>
    </xf>
    <xf numFmtId="0" fontId="148" fillId="0" borderId="80" xfId="261" applyFont="1" applyBorder="1" applyAlignment="1">
      <alignment horizontal="center" vertical="center"/>
    </xf>
    <xf numFmtId="0" fontId="148" fillId="0" borderId="81" xfId="261" applyFont="1" applyBorder="1" applyAlignment="1">
      <alignment horizontal="center" vertical="center"/>
    </xf>
    <xf numFmtId="0" fontId="148" fillId="0" borderId="83" xfId="261" applyFont="1" applyBorder="1" applyAlignment="1">
      <alignment horizontal="center" vertical="center"/>
    </xf>
    <xf numFmtId="0" fontId="148" fillId="0" borderId="84" xfId="261" applyFont="1" applyBorder="1" applyAlignment="1">
      <alignment horizontal="center" vertical="center"/>
    </xf>
    <xf numFmtId="0" fontId="149" fillId="25" borderId="68" xfId="261" applyFont="1" applyFill="1" applyBorder="1" applyAlignment="1">
      <alignment horizontal="center" vertical="center" wrapText="1" shrinkToFit="1"/>
    </xf>
    <xf numFmtId="0" fontId="149" fillId="25" borderId="54" xfId="261" applyFont="1" applyFill="1" applyBorder="1" applyAlignment="1">
      <alignment horizontal="center" vertical="center" wrapText="1" shrinkToFit="1"/>
    </xf>
    <xf numFmtId="0" fontId="149" fillId="25" borderId="72" xfId="261" applyFont="1" applyFill="1" applyBorder="1" applyAlignment="1">
      <alignment horizontal="center" vertical="center" wrapText="1" shrinkToFit="1"/>
    </xf>
    <xf numFmtId="0" fontId="121" fillId="0" borderId="0" xfId="261" applyFont="1" applyFill="1" applyBorder="1" applyAlignment="1">
      <alignment horizontal="left" vertical="center" wrapText="1"/>
    </xf>
    <xf numFmtId="0" fontId="152" fillId="24" borderId="60" xfId="261" applyFont="1" applyFill="1" applyBorder="1" applyAlignment="1">
      <alignment horizontal="center" vertical="center" textRotation="90"/>
    </xf>
    <xf numFmtId="0" fontId="152" fillId="24" borderId="52" xfId="261" applyFont="1" applyFill="1" applyBorder="1" applyAlignment="1">
      <alignment horizontal="center" vertical="center" textRotation="90"/>
    </xf>
    <xf numFmtId="0" fontId="152" fillId="24" borderId="69" xfId="261" applyFont="1" applyFill="1" applyBorder="1" applyAlignment="1">
      <alignment horizontal="center" vertical="center" textRotation="90"/>
    </xf>
    <xf numFmtId="0" fontId="41" fillId="0" borderId="73" xfId="261" applyFont="1" applyFill="1" applyBorder="1" applyAlignment="1">
      <alignment horizontal="left" vertical="center" wrapText="1"/>
    </xf>
    <xf numFmtId="0" fontId="47" fillId="24" borderId="85" xfId="261" applyFont="1" applyFill="1" applyBorder="1" applyAlignment="1">
      <alignment horizontal="center" vertical="center" textRotation="90"/>
    </xf>
    <xf numFmtId="0" fontId="47" fillId="24" borderId="86" xfId="261" applyFont="1" applyFill="1" applyBorder="1" applyAlignment="1">
      <alignment horizontal="center" vertical="center" textRotation="90"/>
    </xf>
    <xf numFmtId="0" fontId="47" fillId="24" borderId="87" xfId="261" applyFont="1" applyFill="1" applyBorder="1" applyAlignment="1">
      <alignment horizontal="center" vertical="center" textRotation="90"/>
    </xf>
    <xf numFmtId="0" fontId="148" fillId="0" borderId="52" xfId="261" applyFont="1" applyBorder="1" applyAlignment="1">
      <alignment horizontal="center" vertical="center" wrapText="1"/>
    </xf>
    <xf numFmtId="0" fontId="148" fillId="0" borderId="52" xfId="261" applyFont="1" applyBorder="1" applyAlignment="1">
      <alignment horizontal="center" vertical="center"/>
    </xf>
    <xf numFmtId="0" fontId="148" fillId="0" borderId="60" xfId="261" applyFont="1" applyBorder="1" applyAlignment="1">
      <alignment horizontal="center" vertical="center"/>
    </xf>
    <xf numFmtId="0" fontId="148" fillId="0" borderId="69" xfId="261" applyFont="1" applyBorder="1" applyAlignment="1">
      <alignment horizontal="center" vertical="center"/>
    </xf>
    <xf numFmtId="0" fontId="162" fillId="25" borderId="40" xfId="0" applyFont="1" applyFill="1" applyBorder="1" applyAlignment="1">
      <alignment horizontal="center" vertical="center" wrapText="1"/>
    </xf>
    <xf numFmtId="0" fontId="162" fillId="25" borderId="48" xfId="0" applyFont="1" applyFill="1" applyBorder="1" applyAlignment="1">
      <alignment horizontal="center" vertical="center" wrapText="1"/>
    </xf>
    <xf numFmtId="0" fontId="162" fillId="25" borderId="92" xfId="0" applyFont="1" applyFill="1" applyBorder="1" applyAlignment="1">
      <alignment horizontal="center" vertical="center" wrapText="1"/>
    </xf>
    <xf numFmtId="164" fontId="51" fillId="25" borderId="0" xfId="0" applyNumberFormat="1" applyFont="1" applyFill="1" applyBorder="1" applyAlignment="1">
      <alignment horizontal="center"/>
    </xf>
    <xf numFmtId="0" fontId="36" fillId="25" borderId="0" xfId="0" applyFont="1" applyFill="1" applyBorder="1" applyAlignment="1">
      <alignment horizontal="right" vertical="center"/>
    </xf>
    <xf numFmtId="0" fontId="39" fillId="25" borderId="0" xfId="0" applyFont="1" applyFill="1" applyBorder="1" applyAlignment="1">
      <alignment horizontal="right" vertical="center"/>
    </xf>
    <xf numFmtId="0" fontId="120" fillId="0" borderId="14" xfId="0" applyFont="1" applyBorder="1" applyAlignment="1">
      <alignment horizontal="center" vertical="center"/>
    </xf>
    <xf numFmtId="0" fontId="120" fillId="0" borderId="17" xfId="0" applyFont="1" applyBorder="1" applyAlignment="1">
      <alignment horizontal="center" vertical="center"/>
    </xf>
    <xf numFmtId="3" fontId="216" fillId="25" borderId="36" xfId="0" applyNumberFormat="1" applyFont="1" applyFill="1" applyBorder="1" applyAlignment="1">
      <alignment horizontal="center" vertical="center" wrapText="1"/>
    </xf>
    <xf numFmtId="3" fontId="216" fillId="25" borderId="100" xfId="0" applyNumberFormat="1" applyFont="1" applyFill="1" applyBorder="1" applyAlignment="1">
      <alignment horizontal="center" vertical="center" wrapText="1"/>
    </xf>
    <xf numFmtId="0" fontId="186" fillId="25" borderId="44" xfId="0" applyFont="1" applyFill="1" applyBorder="1" applyAlignment="1">
      <alignment horizontal="left" vertical="center" wrapText="1" indent="1"/>
    </xf>
    <xf numFmtId="0" fontId="186" fillId="25" borderId="0" xfId="0" applyFont="1" applyFill="1" applyBorder="1" applyAlignment="1">
      <alignment horizontal="left" vertical="center" wrapText="1" indent="1"/>
    </xf>
    <xf numFmtId="0" fontId="186" fillId="25" borderId="38" xfId="0" applyFont="1" applyFill="1" applyBorder="1" applyAlignment="1">
      <alignment horizontal="left" vertical="center" wrapText="1" indent="1"/>
    </xf>
    <xf numFmtId="0" fontId="186" fillId="25" borderId="0" xfId="0" applyFont="1" applyFill="1" applyBorder="1" applyAlignment="1">
      <alignment horizontal="left" vertical="center" indent="1"/>
    </xf>
    <xf numFmtId="0" fontId="186" fillId="25" borderId="38" xfId="0" applyFont="1" applyFill="1" applyBorder="1" applyAlignment="1">
      <alignment horizontal="left" vertical="center" indent="1"/>
    </xf>
    <xf numFmtId="0" fontId="188" fillId="25" borderId="20" xfId="261" applyFont="1" applyFill="1" applyBorder="1" applyAlignment="1">
      <alignment horizontal="left" vertical="center" wrapText="1" indent="1"/>
    </xf>
    <xf numFmtId="0" fontId="188" fillId="25" borderId="26" xfId="261" applyFont="1" applyFill="1" applyBorder="1" applyAlignment="1">
      <alignment horizontal="left" vertical="center" wrapText="1" indent="1"/>
    </xf>
    <xf numFmtId="0" fontId="188" fillId="25" borderId="27" xfId="261" applyFont="1" applyFill="1" applyBorder="1" applyAlignment="1">
      <alignment horizontal="left" vertical="center" wrapText="1" indent="1"/>
    </xf>
    <xf numFmtId="0" fontId="188" fillId="25" borderId="19" xfId="261" applyFont="1" applyFill="1" applyBorder="1" applyAlignment="1">
      <alignment horizontal="left" vertical="center" wrapText="1" indent="1"/>
    </xf>
    <xf numFmtId="0" fontId="188" fillId="25" borderId="45" xfId="261" applyFont="1" applyFill="1" applyBorder="1" applyAlignment="1">
      <alignment horizontal="left" vertical="center" wrapText="1" indent="1"/>
    </xf>
    <xf numFmtId="0" fontId="188" fillId="25" borderId="47" xfId="261" applyFont="1" applyFill="1" applyBorder="1" applyAlignment="1">
      <alignment horizontal="left" vertical="center" wrapText="1" indent="1"/>
    </xf>
    <xf numFmtId="3" fontId="216" fillId="25" borderId="58" xfId="0" applyNumberFormat="1" applyFont="1" applyFill="1" applyBorder="1" applyAlignment="1">
      <alignment horizontal="center" vertical="center" wrapText="1"/>
    </xf>
    <xf numFmtId="3" fontId="216" fillId="25" borderId="131" xfId="0" applyNumberFormat="1" applyFont="1" applyFill="1" applyBorder="1" applyAlignment="1">
      <alignment horizontal="center" vertical="center" wrapText="1"/>
    </xf>
    <xf numFmtId="0" fontId="188" fillId="25" borderId="19" xfId="261" applyFont="1" applyFill="1" applyBorder="1" applyAlignment="1">
      <alignment horizontal="left" vertical="center" wrapText="1"/>
    </xf>
    <xf numFmtId="0" fontId="188" fillId="25" borderId="45" xfId="261" applyFont="1" applyFill="1" applyBorder="1" applyAlignment="1">
      <alignment horizontal="left" vertical="center" wrapText="1"/>
    </xf>
    <xf numFmtId="0" fontId="188" fillId="25" borderId="47" xfId="261" applyFont="1" applyFill="1" applyBorder="1" applyAlignment="1">
      <alignment horizontal="left" vertical="center" wrapText="1"/>
    </xf>
    <xf numFmtId="3" fontId="216" fillId="0" borderId="58" xfId="261" applyNumberFormat="1" applyFont="1" applyFill="1" applyBorder="1" applyAlignment="1">
      <alignment horizontal="center" vertical="center" wrapText="1"/>
    </xf>
    <xf numFmtId="3" fontId="216" fillId="0" borderId="131" xfId="261" applyNumberFormat="1" applyFont="1" applyFill="1" applyBorder="1" applyAlignment="1">
      <alignment horizontal="center" vertical="center" wrapText="1"/>
    </xf>
    <xf numFmtId="3" fontId="216" fillId="0" borderId="136" xfId="261" applyNumberFormat="1" applyFont="1" applyFill="1" applyBorder="1" applyAlignment="1">
      <alignment horizontal="center" vertical="center" wrapText="1"/>
    </xf>
    <xf numFmtId="0" fontId="123" fillId="25" borderId="0" xfId="0" applyFont="1" applyFill="1" applyBorder="1" applyAlignment="1">
      <alignment horizontal="left" vertical="center" wrapText="1" indent="1"/>
    </xf>
    <xf numFmtId="0" fontId="168" fillId="25" borderId="0" xfId="0" applyFont="1" applyFill="1" applyBorder="1" applyAlignment="1">
      <alignment horizontal="left"/>
    </xf>
    <xf numFmtId="0" fontId="123" fillId="25" borderId="32" xfId="0" applyFont="1" applyFill="1" applyBorder="1" applyAlignment="1">
      <alignment horizontal="center" vertical="center" wrapText="1"/>
    </xf>
    <xf numFmtId="0" fontId="123" fillId="25" borderId="34" xfId="0" applyFont="1" applyFill="1" applyBorder="1" applyAlignment="1">
      <alignment horizontal="center" vertical="center" wrapText="1"/>
    </xf>
    <xf numFmtId="0" fontId="123" fillId="25" borderId="93" xfId="0" applyFont="1" applyFill="1" applyBorder="1" applyAlignment="1">
      <alignment horizontal="center" vertical="center" wrapText="1"/>
    </xf>
    <xf numFmtId="0" fontId="123" fillId="25" borderId="94" xfId="0" applyFont="1" applyFill="1" applyBorder="1" applyAlignment="1">
      <alignment horizontal="center" vertical="center" wrapText="1"/>
    </xf>
    <xf numFmtId="0" fontId="123" fillId="25" borderId="134" xfId="0" applyFont="1" applyFill="1" applyBorder="1" applyAlignment="1">
      <alignment horizontal="center" vertical="center" wrapText="1"/>
    </xf>
    <xf numFmtId="0" fontId="123" fillId="25" borderId="135" xfId="0" applyFont="1" applyFill="1" applyBorder="1" applyAlignment="1">
      <alignment horizontal="center" vertical="center" wrapText="1"/>
    </xf>
    <xf numFmtId="3" fontId="216" fillId="25" borderId="136" xfId="0" applyNumberFormat="1" applyFont="1" applyFill="1" applyBorder="1" applyAlignment="1">
      <alignment horizontal="center" vertical="center" wrapText="1"/>
    </xf>
    <xf numFmtId="3" fontId="164" fillId="25" borderId="58" xfId="0" applyNumberFormat="1" applyFont="1" applyFill="1" applyBorder="1" applyAlignment="1">
      <alignment horizontal="center" vertical="center"/>
    </xf>
    <xf numFmtId="3" fontId="164" fillId="25" borderId="131" xfId="0" applyNumberFormat="1" applyFont="1" applyFill="1" applyBorder="1" applyAlignment="1">
      <alignment horizontal="center" vertical="center"/>
    </xf>
    <xf numFmtId="3" fontId="164" fillId="25" borderId="136" xfId="0" applyNumberFormat="1" applyFont="1" applyFill="1" applyBorder="1" applyAlignment="1">
      <alignment horizontal="center" vertical="center"/>
    </xf>
    <xf numFmtId="3" fontId="189" fillId="28" borderId="36" xfId="0" applyNumberFormat="1" applyFont="1" applyFill="1" applyBorder="1" applyAlignment="1">
      <alignment horizontal="center" vertical="center" wrapText="1"/>
    </xf>
    <xf numFmtId="3" fontId="189" fillId="28" borderId="100" xfId="0" applyNumberFormat="1" applyFont="1" applyFill="1" applyBorder="1" applyAlignment="1">
      <alignment horizontal="center" vertical="center" wrapText="1"/>
    </xf>
    <xf numFmtId="3" fontId="189" fillId="28" borderId="41" xfId="0" applyNumberFormat="1" applyFont="1" applyFill="1" applyBorder="1" applyAlignment="1">
      <alignment horizontal="center" vertical="center" wrapText="1"/>
    </xf>
    <xf numFmtId="3" fontId="189" fillId="28" borderId="58" xfId="0" applyNumberFormat="1" applyFont="1" applyFill="1" applyBorder="1" applyAlignment="1">
      <alignment horizontal="center" vertical="center" wrapText="1"/>
    </xf>
    <xf numFmtId="3" fontId="189" fillId="28" borderId="131" xfId="0" applyNumberFormat="1" applyFont="1" applyFill="1" applyBorder="1" applyAlignment="1">
      <alignment horizontal="center" vertical="center" wrapText="1"/>
    </xf>
    <xf numFmtId="3" fontId="189" fillId="28" borderId="136" xfId="0" applyNumberFormat="1" applyFont="1" applyFill="1" applyBorder="1" applyAlignment="1">
      <alignment horizontal="center" vertical="center" wrapText="1"/>
    </xf>
    <xf numFmtId="3" fontId="191" fillId="0" borderId="58" xfId="261" applyNumberFormat="1" applyFont="1" applyFill="1" applyBorder="1" applyAlignment="1">
      <alignment horizontal="center" vertical="center" wrapText="1"/>
    </xf>
    <xf numFmtId="3" fontId="191" fillId="0" borderId="131" xfId="261" applyNumberFormat="1" applyFont="1" applyFill="1" applyBorder="1" applyAlignment="1">
      <alignment horizontal="center" vertical="center" wrapText="1"/>
    </xf>
    <xf numFmtId="0" fontId="191" fillId="0" borderId="131" xfId="261" applyFont="1" applyFill="1" applyBorder="1" applyAlignment="1">
      <alignment horizontal="center" vertical="center" wrapText="1"/>
    </xf>
    <xf numFmtId="0" fontId="191" fillId="0" borderId="136" xfId="261" applyFont="1" applyFill="1" applyBorder="1" applyAlignment="1">
      <alignment horizontal="center" vertical="center" wrapText="1"/>
    </xf>
    <xf numFmtId="0" fontId="195" fillId="28" borderId="32" xfId="0" applyFont="1" applyFill="1" applyBorder="1" applyAlignment="1">
      <alignment horizontal="center"/>
    </xf>
    <xf numFmtId="0" fontId="195" fillId="28" borderId="34" xfId="0" applyFont="1" applyFill="1" applyBorder="1" applyAlignment="1">
      <alignment horizontal="center"/>
    </xf>
    <xf numFmtId="0" fontId="195" fillId="28" borderId="30" xfId="0" applyFont="1" applyFill="1" applyBorder="1" applyAlignment="1">
      <alignment horizontal="center"/>
    </xf>
    <xf numFmtId="0" fontId="195" fillId="28" borderId="35" xfId="0" applyFont="1" applyFill="1" applyBorder="1" applyAlignment="1">
      <alignment horizontal="center"/>
    </xf>
    <xf numFmtId="0" fontId="195" fillId="28" borderId="33" xfId="0" applyFont="1" applyFill="1" applyBorder="1" applyAlignment="1">
      <alignment horizontal="center"/>
    </xf>
    <xf numFmtId="0" fontId="195" fillId="28" borderId="37" xfId="0" applyFont="1" applyFill="1" applyBorder="1" applyAlignment="1">
      <alignment horizontal="center"/>
    </xf>
    <xf numFmtId="0" fontId="195" fillId="28" borderId="24" xfId="0" applyFont="1" applyFill="1" applyBorder="1" applyAlignment="1">
      <alignment horizontal="center"/>
    </xf>
    <xf numFmtId="0" fontId="195" fillId="28" borderId="25" xfId="0" applyFont="1" applyFill="1" applyBorder="1" applyAlignment="1">
      <alignment horizontal="center"/>
    </xf>
    <xf numFmtId="0" fontId="192" fillId="0" borderId="42" xfId="261" applyFont="1" applyFill="1" applyBorder="1" applyAlignment="1">
      <alignment horizontal="center" vertical="center" wrapText="1"/>
    </xf>
    <xf numFmtId="0" fontId="192" fillId="0" borderId="130" xfId="261" applyFont="1" applyFill="1" applyBorder="1" applyAlignment="1">
      <alignment horizontal="center" vertical="center" wrapText="1"/>
    </xf>
    <xf numFmtId="0" fontId="192" fillId="0" borderId="43" xfId="261" applyFont="1" applyFill="1" applyBorder="1" applyAlignment="1">
      <alignment horizontal="center" vertical="center" wrapText="1"/>
    </xf>
    <xf numFmtId="0" fontId="193" fillId="0" borderId="100" xfId="261" applyFont="1" applyFill="1" applyBorder="1" applyAlignment="1">
      <alignment horizontal="center" vertical="center" wrapText="1"/>
    </xf>
    <xf numFmtId="0" fontId="193" fillId="0" borderId="29" xfId="261" applyFont="1" applyFill="1" applyBorder="1" applyAlignment="1">
      <alignment horizontal="center" vertical="center" wrapText="1"/>
    </xf>
    <xf numFmtId="0" fontId="193" fillId="0" borderId="36" xfId="261" applyFont="1" applyFill="1" applyBorder="1" applyAlignment="1">
      <alignment horizontal="center" vertical="center" wrapText="1"/>
    </xf>
    <xf numFmtId="0" fontId="208" fillId="25" borderId="157" xfId="0" applyFont="1" applyFill="1" applyBorder="1" applyAlignment="1">
      <alignment horizontal="right" wrapText="1"/>
    </xf>
    <xf numFmtId="0" fontId="208" fillId="25" borderId="48" xfId="0" applyFont="1" applyFill="1" applyBorder="1" applyAlignment="1">
      <alignment horizontal="right" wrapText="1"/>
    </xf>
    <xf numFmtId="3" fontId="184" fillId="27" borderId="141" xfId="0" applyNumberFormat="1" applyFont="1" applyFill="1" applyBorder="1" applyAlignment="1">
      <alignment horizontal="center" vertical="center" wrapText="1"/>
    </xf>
    <xf numFmtId="3" fontId="184" fillId="27" borderId="142" xfId="0" applyNumberFormat="1" applyFont="1" applyFill="1" applyBorder="1" applyAlignment="1">
      <alignment horizontal="center" vertical="center" wrapText="1"/>
    </xf>
    <xf numFmtId="3" fontId="184" fillId="27" borderId="229" xfId="0" applyNumberFormat="1" applyFont="1" applyFill="1" applyBorder="1" applyAlignment="1">
      <alignment horizontal="center" vertical="center" wrapText="1"/>
    </xf>
    <xf numFmtId="3" fontId="184" fillId="27" borderId="230" xfId="0" applyNumberFormat="1" applyFont="1" applyFill="1" applyBorder="1" applyAlignment="1">
      <alignment horizontal="center" vertical="center" wrapText="1"/>
    </xf>
    <xf numFmtId="3" fontId="184" fillId="27" borderId="144" xfId="0" applyNumberFormat="1" applyFont="1" applyFill="1" applyBorder="1" applyAlignment="1">
      <alignment horizontal="center" vertical="center" wrapText="1"/>
    </xf>
    <xf numFmtId="0" fontId="192" fillId="0" borderId="98" xfId="261" applyFont="1" applyFill="1" applyBorder="1" applyAlignment="1">
      <alignment horizontal="center" vertical="center" wrapText="1"/>
    </xf>
    <xf numFmtId="0" fontId="193" fillId="0" borderId="57" xfId="261" applyFont="1" applyFill="1" applyBorder="1" applyAlignment="1">
      <alignment horizontal="center" vertical="center" wrapText="1"/>
    </xf>
    <xf numFmtId="0" fontId="195" fillId="28" borderId="231" xfId="0" applyFont="1" applyFill="1" applyBorder="1" applyAlignment="1">
      <alignment horizontal="center"/>
    </xf>
    <xf numFmtId="0" fontId="195" fillId="28" borderId="232" xfId="0" applyFont="1" applyFill="1" applyBorder="1" applyAlignment="1">
      <alignment horizontal="center"/>
    </xf>
    <xf numFmtId="0" fontId="195" fillId="28" borderId="0" xfId="0" applyFont="1" applyFill="1" applyBorder="1" applyAlignment="1">
      <alignment horizontal="center"/>
    </xf>
    <xf numFmtId="0" fontId="195" fillId="28" borderId="38" xfId="0" applyFont="1" applyFill="1" applyBorder="1" applyAlignment="1">
      <alignment horizontal="center"/>
    </xf>
    <xf numFmtId="0" fontId="195" fillId="28" borderId="93" xfId="0" applyFont="1" applyFill="1" applyBorder="1" applyAlignment="1">
      <alignment horizontal="center"/>
    </xf>
    <xf numFmtId="0" fontId="195" fillId="28" borderId="94" xfId="0" applyFont="1" applyFill="1" applyBorder="1" applyAlignment="1">
      <alignment horizontal="center"/>
    </xf>
    <xf numFmtId="3" fontId="194" fillId="0" borderId="32" xfId="0" applyNumberFormat="1" applyFont="1" applyFill="1" applyBorder="1" applyAlignment="1">
      <alignment horizontal="center" vertical="center" wrapText="1"/>
    </xf>
    <xf numFmtId="0" fontId="200" fillId="0" borderId="34" xfId="0" applyFont="1" applyBorder="1" applyAlignment="1">
      <alignment horizontal="center" vertical="center" wrapText="1"/>
    </xf>
    <xf numFmtId="3" fontId="194" fillId="0" borderId="33" xfId="0" applyNumberFormat="1" applyFont="1" applyFill="1" applyBorder="1" applyAlignment="1">
      <alignment horizontal="center" vertical="center" wrapText="1"/>
    </xf>
    <xf numFmtId="0" fontId="200" fillId="0" borderId="37" xfId="0" applyFont="1" applyBorder="1" applyAlignment="1">
      <alignment horizontal="center" vertical="center" wrapText="1"/>
    </xf>
    <xf numFmtId="0" fontId="197" fillId="0" borderId="93" xfId="261" applyFont="1" applyFill="1" applyBorder="1" applyAlignment="1">
      <alignment horizontal="center" vertical="center" wrapText="1"/>
    </xf>
    <xf numFmtId="0" fontId="197" fillId="0" borderId="94" xfId="261" applyFont="1" applyFill="1" applyBorder="1" applyAlignment="1">
      <alignment horizontal="center" vertical="center" wrapText="1"/>
    </xf>
    <xf numFmtId="0" fontId="197" fillId="0" borderId="0" xfId="261" applyFont="1" applyFill="1" applyBorder="1" applyAlignment="1">
      <alignment horizontal="center" vertical="center" wrapText="1"/>
    </xf>
    <xf numFmtId="0" fontId="197" fillId="0" borderId="38" xfId="261" applyFont="1" applyFill="1" applyBorder="1" applyAlignment="1">
      <alignment horizontal="center" vertical="center" wrapText="1"/>
    </xf>
    <xf numFmtId="0" fontId="202" fillId="28" borderId="20" xfId="0" applyFont="1" applyFill="1" applyBorder="1" applyAlignment="1">
      <alignment horizontal="left" vertical="center" wrapText="1"/>
    </xf>
    <xf numFmtId="0" fontId="202" fillId="28" borderId="26" xfId="0" applyFont="1" applyFill="1" applyBorder="1" applyAlignment="1">
      <alignment horizontal="left" vertical="center" wrapText="1"/>
    </xf>
    <xf numFmtId="0" fontId="202" fillId="28" borderId="27" xfId="0" applyFont="1" applyFill="1" applyBorder="1" applyAlignment="1">
      <alignment horizontal="left" vertical="center" wrapText="1"/>
    </xf>
    <xf numFmtId="0" fontId="204" fillId="28" borderId="21" xfId="0" applyFont="1" applyFill="1" applyBorder="1" applyAlignment="1">
      <alignment horizontal="center" vertical="center"/>
    </xf>
    <xf numFmtId="0" fontId="204" fillId="28" borderId="15" xfId="0" applyFont="1" applyFill="1" applyBorder="1" applyAlignment="1">
      <alignment horizontal="center" vertical="center"/>
    </xf>
    <xf numFmtId="0" fontId="185" fillId="27" borderId="13" xfId="0" applyFont="1" applyFill="1" applyBorder="1" applyAlignment="1">
      <alignment horizontal="center" vertical="center"/>
    </xf>
    <xf numFmtId="0" fontId="185" fillId="27" borderId="0" xfId="0" applyFont="1" applyFill="1" applyBorder="1" applyAlignment="1">
      <alignment horizontal="center" vertical="center"/>
    </xf>
    <xf numFmtId="0" fontId="185" fillId="27" borderId="38" xfId="0" applyFont="1" applyFill="1" applyBorder="1" applyAlignment="1">
      <alignment horizontal="center" vertical="center"/>
    </xf>
    <xf numFmtId="0" fontId="260" fillId="25" borderId="21" xfId="0" applyFont="1" applyFill="1" applyBorder="1" applyAlignment="1">
      <alignment horizontal="center" vertical="center"/>
    </xf>
    <xf numFmtId="0" fontId="260" fillId="25" borderId="15" xfId="0" applyFont="1" applyFill="1" applyBorder="1" applyAlignment="1">
      <alignment horizontal="center" vertical="center"/>
    </xf>
    <xf numFmtId="0" fontId="185" fillId="27" borderId="145" xfId="0" applyFont="1" applyFill="1" applyBorder="1" applyAlignment="1">
      <alignment horizontal="center" vertical="center"/>
    </xf>
    <xf numFmtId="0" fontId="185" fillId="27" borderId="143" xfId="0" applyFont="1" applyFill="1" applyBorder="1" applyAlignment="1">
      <alignment horizontal="center" vertical="center"/>
    </xf>
    <xf numFmtId="0" fontId="185" fillId="27" borderId="48" xfId="0" applyFont="1" applyFill="1" applyBorder="1" applyAlignment="1">
      <alignment horizontal="center" vertical="center"/>
    </xf>
    <xf numFmtId="0" fontId="185" fillId="27" borderId="92" xfId="0" applyFont="1" applyFill="1" applyBorder="1" applyAlignment="1">
      <alignment horizontal="center" vertical="center"/>
    </xf>
    <xf numFmtId="0" fontId="191" fillId="25" borderId="13" xfId="0" applyFont="1" applyFill="1" applyBorder="1" applyAlignment="1">
      <alignment horizontal="left" vertical="center" wrapText="1"/>
    </xf>
    <xf numFmtId="0" fontId="191" fillId="25" borderId="0" xfId="0" applyFont="1" applyFill="1" applyBorder="1" applyAlignment="1">
      <alignment horizontal="left" vertical="center" wrapText="1"/>
    </xf>
    <xf numFmtId="0" fontId="191" fillId="25" borderId="13" xfId="0" applyFont="1" applyFill="1" applyBorder="1" applyAlignment="1">
      <alignment horizontal="left" vertical="center"/>
    </xf>
    <xf numFmtId="0" fontId="191" fillId="25" borderId="0" xfId="0" applyFont="1" applyFill="1" applyBorder="1" applyAlignment="1">
      <alignment horizontal="left" vertical="center"/>
    </xf>
    <xf numFmtId="0" fontId="191" fillId="25" borderId="44" xfId="0" applyFont="1" applyFill="1" applyBorder="1" applyAlignment="1">
      <alignment horizontal="left" vertical="center" wrapText="1"/>
    </xf>
    <xf numFmtId="0" fontId="204" fillId="25" borderId="21" xfId="0" applyFont="1" applyFill="1" applyBorder="1" applyAlignment="1">
      <alignment horizontal="center" vertical="center"/>
    </xf>
    <xf numFmtId="0" fontId="204" fillId="25" borderId="15" xfId="0" applyFont="1" applyFill="1" applyBorder="1" applyAlignment="1">
      <alignment horizontal="center" vertical="center"/>
    </xf>
    <xf numFmtId="0" fontId="205" fillId="24" borderId="21" xfId="0" applyFont="1" applyFill="1" applyBorder="1" applyAlignment="1">
      <alignment horizontal="center" vertical="center" textRotation="90"/>
    </xf>
    <xf numFmtId="0" fontId="205" fillId="24" borderId="15" xfId="0" applyFont="1" applyFill="1" applyBorder="1" applyAlignment="1">
      <alignment horizontal="center" vertical="center" textRotation="90"/>
    </xf>
    <xf numFmtId="0" fontId="204" fillId="28" borderId="43" xfId="0" applyFont="1" applyFill="1" applyBorder="1" applyAlignment="1">
      <alignment horizontal="center" vertical="center"/>
    </xf>
    <xf numFmtId="0" fontId="204" fillId="28" borderId="56" xfId="0" applyFont="1" applyFill="1" applyBorder="1" applyAlignment="1">
      <alignment horizontal="center" vertical="center"/>
    </xf>
    <xf numFmtId="0" fontId="202" fillId="25" borderId="20" xfId="0" applyFont="1" applyFill="1" applyBorder="1" applyAlignment="1">
      <alignment horizontal="left" vertical="center" wrapText="1"/>
    </xf>
    <xf numFmtId="0" fontId="202" fillId="25" borderId="26" xfId="0" applyFont="1" applyFill="1" applyBorder="1" applyAlignment="1">
      <alignment horizontal="left" vertical="center" wrapText="1"/>
    </xf>
    <xf numFmtId="0" fontId="202" fillId="25" borderId="20" xfId="0" applyFont="1" applyFill="1" applyBorder="1" applyAlignment="1">
      <alignment horizontal="left" vertical="center" wrapText="1" indent="1"/>
    </xf>
    <xf numFmtId="0" fontId="202" fillId="25" borderId="26" xfId="0" applyFont="1" applyFill="1" applyBorder="1" applyAlignment="1">
      <alignment horizontal="left" vertical="center" wrapText="1" indent="1"/>
    </xf>
    <xf numFmtId="0" fontId="204" fillId="28" borderId="42" xfId="0" applyFont="1" applyFill="1" applyBorder="1" applyAlignment="1">
      <alignment horizontal="center" vertical="center"/>
    </xf>
    <xf numFmtId="0" fontId="204" fillId="28" borderId="58" xfId="0" applyFont="1" applyFill="1" applyBorder="1" applyAlignment="1">
      <alignment horizontal="center" vertical="center"/>
    </xf>
    <xf numFmtId="0" fontId="204" fillId="25" borderId="42" xfId="0" applyFont="1" applyFill="1" applyBorder="1" applyAlignment="1">
      <alignment horizontal="center" vertical="center"/>
    </xf>
    <xf numFmtId="0" fontId="204" fillId="25" borderId="58" xfId="0" applyFont="1" applyFill="1" applyBorder="1" applyAlignment="1">
      <alignment horizontal="center" vertical="center"/>
    </xf>
    <xf numFmtId="0" fontId="185" fillId="27" borderId="146" xfId="0" applyFont="1" applyFill="1" applyBorder="1" applyAlignment="1">
      <alignment horizontal="center" vertical="center"/>
    </xf>
    <xf numFmtId="0" fontId="206" fillId="25" borderId="13" xfId="0" applyFont="1" applyFill="1" applyBorder="1" applyAlignment="1">
      <alignment horizontal="center" vertical="center" wrapText="1"/>
    </xf>
    <xf numFmtId="0" fontId="206" fillId="25" borderId="38" xfId="0" applyFont="1" applyFill="1" applyBorder="1" applyAlignment="1">
      <alignment horizontal="center" vertical="center" wrapText="1"/>
    </xf>
    <xf numFmtId="3" fontId="158" fillId="28" borderId="0" xfId="0" applyNumberFormat="1" applyFont="1" applyFill="1" applyBorder="1" applyAlignment="1">
      <alignment horizontal="center" vertical="center" wrapText="1"/>
    </xf>
    <xf numFmtId="3" fontId="189" fillId="28" borderId="0" xfId="0" applyNumberFormat="1" applyFont="1" applyFill="1" applyBorder="1" applyAlignment="1">
      <alignment horizontal="center" vertical="center" wrapText="1"/>
    </xf>
    <xf numFmtId="0" fontId="191" fillId="25" borderId="13" xfId="0" applyFont="1" applyFill="1" applyBorder="1" applyAlignment="1">
      <alignment horizontal="left" vertical="center" wrapText="1" indent="1"/>
    </xf>
    <xf numFmtId="0" fontId="191" fillId="25" borderId="38" xfId="0" applyFont="1" applyFill="1" applyBorder="1" applyAlignment="1">
      <alignment horizontal="left" vertical="center" wrapText="1" indent="1"/>
    </xf>
    <xf numFmtId="0" fontId="191" fillId="0" borderId="151" xfId="0" applyFont="1" applyFill="1" applyBorder="1" applyAlignment="1">
      <alignment horizontal="left" vertical="top" wrapText="1"/>
    </xf>
    <xf numFmtId="0" fontId="191" fillId="25" borderId="131" xfId="0" applyFont="1" applyFill="1" applyBorder="1" applyAlignment="1">
      <alignment horizontal="left" vertical="top" wrapText="1" indent="1"/>
    </xf>
    <xf numFmtId="0" fontId="191" fillId="25" borderId="136" xfId="0" applyFont="1" applyFill="1" applyBorder="1" applyAlignment="1">
      <alignment horizontal="left" vertical="top" wrapText="1" indent="1"/>
    </xf>
    <xf numFmtId="0" fontId="203" fillId="25" borderId="153" xfId="0" applyFont="1" applyFill="1" applyBorder="1" applyAlignment="1">
      <alignment horizontal="left" vertical="center" wrapText="1"/>
    </xf>
    <xf numFmtId="0" fontId="203" fillId="25" borderId="154" xfId="0" applyFont="1" applyFill="1" applyBorder="1" applyAlignment="1">
      <alignment horizontal="left" vertical="center" wrapText="1"/>
    </xf>
    <xf numFmtId="0" fontId="203" fillId="25" borderId="155" xfId="0" applyFont="1" applyFill="1" applyBorder="1" applyAlignment="1">
      <alignment horizontal="left" vertical="center" wrapText="1"/>
    </xf>
    <xf numFmtId="0" fontId="203" fillId="25" borderId="156" xfId="0" applyFont="1" applyFill="1" applyBorder="1" applyAlignment="1">
      <alignment horizontal="left" vertical="center" wrapText="1"/>
    </xf>
    <xf numFmtId="0" fontId="191" fillId="25" borderId="40" xfId="0" applyFont="1" applyFill="1" applyBorder="1" applyAlignment="1">
      <alignment horizontal="left" vertical="center" wrapText="1" indent="1"/>
    </xf>
    <xf numFmtId="0" fontId="191" fillId="25" borderId="92" xfId="0" applyFont="1" applyFill="1" applyBorder="1" applyAlignment="1">
      <alignment horizontal="left" vertical="center" wrapText="1" indent="1"/>
    </xf>
    <xf numFmtId="0" fontId="206" fillId="25" borderId="129" xfId="0" applyFont="1" applyFill="1" applyBorder="1" applyAlignment="1">
      <alignment horizontal="center" vertical="center" wrapText="1"/>
    </xf>
    <xf numFmtId="0" fontId="206" fillId="25" borderId="91" xfId="0" applyFont="1" applyFill="1" applyBorder="1" applyAlignment="1">
      <alignment horizontal="center" vertical="center" wrapText="1"/>
    </xf>
    <xf numFmtId="0" fontId="129" fillId="28" borderId="13" xfId="261" applyFont="1" applyFill="1" applyBorder="1" applyAlignment="1">
      <alignment horizontal="left" vertical="center" wrapText="1"/>
    </xf>
    <xf numFmtId="0" fontId="129" fillId="28" borderId="0" xfId="261" applyFont="1" applyFill="1" applyBorder="1" applyAlignment="1">
      <alignment horizontal="left" vertical="center" wrapText="1"/>
    </xf>
    <xf numFmtId="164" fontId="51" fillId="25" borderId="0" xfId="0" applyNumberFormat="1" applyFont="1" applyFill="1" applyBorder="1" applyAlignment="1">
      <alignment horizontal="center" wrapText="1"/>
    </xf>
    <xf numFmtId="0" fontId="113" fillId="25" borderId="48" xfId="0" applyFont="1" applyFill="1" applyBorder="1" applyAlignment="1">
      <alignment horizontal="right" wrapText="1"/>
    </xf>
    <xf numFmtId="0" fontId="163" fillId="25" borderId="0" xfId="0" applyFont="1" applyFill="1" applyBorder="1" applyAlignment="1">
      <alignment horizontal="left" vertical="center" wrapText="1"/>
    </xf>
    <xf numFmtId="0" fontId="163" fillId="25" borderId="38" xfId="0" applyFont="1" applyFill="1" applyBorder="1" applyAlignment="1">
      <alignment horizontal="left" vertical="center" wrapText="1"/>
    </xf>
    <xf numFmtId="0" fontId="44" fillId="26" borderId="24" xfId="0" applyFont="1" applyFill="1" applyBorder="1" applyAlignment="1">
      <alignment horizontal="center" vertical="center"/>
    </xf>
    <xf numFmtId="0" fontId="44" fillId="26" borderId="35" xfId="0" applyFont="1" applyFill="1" applyBorder="1" applyAlignment="1">
      <alignment horizontal="center" vertical="center"/>
    </xf>
    <xf numFmtId="0" fontId="42" fillId="25" borderId="42" xfId="261" applyFont="1" applyFill="1" applyBorder="1" applyAlignment="1">
      <alignment horizontal="left" vertical="center" wrapText="1"/>
    </xf>
    <xf numFmtId="0" fontId="42" fillId="25" borderId="43" xfId="261" applyFont="1" applyFill="1" applyBorder="1" applyAlignment="1">
      <alignment horizontal="left" vertical="center" wrapText="1"/>
    </xf>
    <xf numFmtId="3" fontId="149" fillId="26" borderId="131" xfId="0" applyNumberFormat="1" applyFont="1" applyFill="1" applyBorder="1" applyAlignment="1">
      <alignment horizontal="center" vertical="center" wrapText="1"/>
    </xf>
    <xf numFmtId="3" fontId="149" fillId="26" borderId="136" xfId="0" applyNumberFormat="1" applyFont="1" applyFill="1" applyBorder="1" applyAlignment="1">
      <alignment horizontal="center" vertical="center" wrapText="1"/>
    </xf>
    <xf numFmtId="0" fontId="166" fillId="0" borderId="13" xfId="261" applyFont="1" applyBorder="1" applyAlignment="1">
      <alignment horizontal="left" vertical="center"/>
    </xf>
    <xf numFmtId="0" fontId="166" fillId="0" borderId="0" xfId="261" applyFont="1" applyBorder="1" applyAlignment="1">
      <alignment horizontal="left" vertical="center"/>
    </xf>
    <xf numFmtId="0" fontId="166" fillId="0" borderId="38" xfId="261" applyFont="1" applyBorder="1" applyAlignment="1">
      <alignment horizontal="left" vertical="center"/>
    </xf>
    <xf numFmtId="0" fontId="166" fillId="0" borderId="40" xfId="261" applyFont="1" applyBorder="1" applyAlignment="1">
      <alignment horizontal="left" vertical="center" wrapText="1"/>
    </xf>
    <xf numFmtId="0" fontId="166" fillId="0" borderId="48" xfId="261" applyFont="1" applyBorder="1" applyAlignment="1">
      <alignment horizontal="left" vertical="center" wrapText="1"/>
    </xf>
    <xf numFmtId="0" fontId="166" fillId="0" borderId="92" xfId="261" applyFont="1" applyBorder="1" applyAlignment="1">
      <alignment horizontal="left" vertical="center" wrapText="1"/>
    </xf>
    <xf numFmtId="0" fontId="129" fillId="0" borderId="0" xfId="261" applyFont="1" applyBorder="1" applyAlignment="1">
      <alignment horizontal="left" vertical="center" wrapText="1"/>
    </xf>
    <xf numFmtId="0" fontId="48" fillId="0" borderId="0" xfId="261" applyFont="1" applyBorder="1" applyAlignment="1">
      <alignment horizontal="left" vertical="center" wrapText="1"/>
    </xf>
    <xf numFmtId="0" fontId="120" fillId="0" borderId="122" xfId="0" applyFont="1" applyBorder="1" applyAlignment="1">
      <alignment horizontal="center" vertical="center"/>
    </xf>
    <xf numFmtId="0" fontId="42" fillId="25" borderId="169" xfId="261" applyFont="1" applyFill="1" applyBorder="1" applyAlignment="1">
      <alignment horizontal="center" vertical="center" wrapText="1"/>
    </xf>
    <xf numFmtId="0" fontId="42" fillId="25" borderId="114" xfId="261" applyFont="1" applyFill="1" applyBorder="1" applyAlignment="1">
      <alignment horizontal="center" vertical="center" wrapText="1"/>
    </xf>
    <xf numFmtId="0" fontId="160" fillId="0" borderId="100" xfId="261" applyFont="1" applyFill="1" applyBorder="1" applyAlignment="1">
      <alignment horizontal="center" vertical="center" wrapText="1"/>
    </xf>
    <xf numFmtId="0" fontId="160" fillId="0" borderId="29" xfId="261" applyFont="1" applyFill="1" applyBorder="1" applyAlignment="1">
      <alignment horizontal="center" vertical="center" wrapText="1"/>
    </xf>
    <xf numFmtId="0" fontId="120" fillId="0" borderId="12" xfId="0" applyFont="1" applyBorder="1" applyAlignment="1">
      <alignment horizontal="center" vertical="center"/>
    </xf>
    <xf numFmtId="0" fontId="120" fillId="0" borderId="106" xfId="0" applyFont="1" applyBorder="1" applyAlignment="1">
      <alignment horizontal="center" vertical="center"/>
    </xf>
    <xf numFmtId="0" fontId="160" fillId="0" borderId="125" xfId="261" applyFont="1" applyFill="1" applyBorder="1" applyAlignment="1">
      <alignment horizontal="center" vertical="center" wrapText="1"/>
    </xf>
    <xf numFmtId="0" fontId="160" fillId="0" borderId="115" xfId="261" applyFont="1" applyFill="1" applyBorder="1" applyAlignment="1">
      <alignment horizontal="center" vertical="center" wrapText="1"/>
    </xf>
    <xf numFmtId="0" fontId="162" fillId="25" borderId="108" xfId="0" applyFont="1" applyFill="1" applyBorder="1" applyAlignment="1">
      <alignment horizontal="center" vertical="center" wrapText="1"/>
    </xf>
    <xf numFmtId="0" fontId="162" fillId="25" borderId="123" xfId="0" applyFont="1" applyFill="1" applyBorder="1" applyAlignment="1">
      <alignment horizontal="center" vertical="center" wrapText="1"/>
    </xf>
    <xf numFmtId="3" fontId="149" fillId="30" borderId="125" xfId="0" applyNumberFormat="1" applyFont="1" applyFill="1" applyBorder="1" applyAlignment="1">
      <alignment horizontal="center" vertical="center" wrapText="1"/>
    </xf>
    <xf numFmtId="3" fontId="149" fillId="30" borderId="110" xfId="0" applyNumberFormat="1" applyFont="1" applyFill="1" applyBorder="1" applyAlignment="1">
      <alignment horizontal="center" vertical="center" wrapText="1"/>
    </xf>
    <xf numFmtId="0" fontId="166" fillId="0" borderId="0" xfId="261" applyFont="1" applyBorder="1" applyAlignment="1">
      <alignment horizontal="left" vertical="center" wrapText="1"/>
    </xf>
    <xf numFmtId="0" fontId="256" fillId="25" borderId="0" xfId="0" applyFont="1" applyFill="1" applyBorder="1" applyAlignment="1">
      <alignment horizontal="right" vertical="center" wrapText="1"/>
    </xf>
    <xf numFmtId="0" fontId="168" fillId="25" borderId="0" xfId="0" applyFont="1" applyFill="1" applyBorder="1" applyAlignment="1">
      <alignment horizontal="left" wrapText="1"/>
    </xf>
    <xf numFmtId="0" fontId="168" fillId="25" borderId="0" xfId="0" applyFont="1" applyFill="1" applyBorder="1" applyAlignment="1">
      <alignment horizontal="right" vertical="center" wrapText="1"/>
    </xf>
    <xf numFmtId="3" fontId="149" fillId="30" borderId="100" xfId="0" applyNumberFormat="1" applyFont="1" applyFill="1" applyBorder="1" applyAlignment="1">
      <alignment horizontal="center" vertical="center" wrapText="1"/>
    </xf>
    <xf numFmtId="3" fontId="149" fillId="30" borderId="109" xfId="0" applyNumberFormat="1" applyFont="1" applyFill="1" applyBorder="1" applyAlignment="1">
      <alignment horizontal="center" vertical="center" wrapText="1"/>
    </xf>
    <xf numFmtId="0" fontId="114" fillId="25" borderId="48" xfId="0" applyFont="1" applyFill="1" applyBorder="1" applyAlignment="1">
      <alignment horizontal="right" wrapText="1"/>
    </xf>
    <xf numFmtId="0" fontId="120" fillId="0" borderId="46" xfId="0" applyFont="1" applyBorder="1" applyAlignment="1">
      <alignment horizontal="center" vertical="center"/>
    </xf>
    <xf numFmtId="0" fontId="120" fillId="0" borderId="34" xfId="0" applyFont="1" applyBorder="1" applyAlignment="1">
      <alignment horizontal="center" vertical="center"/>
    </xf>
    <xf numFmtId="0" fontId="120" fillId="0" borderId="15" xfId="0" applyFont="1" applyBorder="1" applyAlignment="1">
      <alignment horizontal="center" vertical="center"/>
    </xf>
    <xf numFmtId="0" fontId="120" fillId="0" borderId="58" xfId="0" applyFont="1" applyBorder="1" applyAlignment="1">
      <alignment horizontal="center" vertical="center"/>
    </xf>
    <xf numFmtId="0" fontId="127" fillId="0" borderId="24" xfId="0" applyFont="1" applyFill="1" applyBorder="1" applyAlignment="1">
      <alignment vertical="center"/>
    </xf>
    <xf numFmtId="0" fontId="127" fillId="0" borderId="25" xfId="0" applyFont="1" applyFill="1" applyBorder="1" applyAlignment="1">
      <alignment vertical="center"/>
    </xf>
    <xf numFmtId="0" fontId="120" fillId="0" borderId="36" xfId="0" applyFont="1" applyBorder="1" applyAlignment="1">
      <alignment horizontal="center" vertical="center"/>
    </xf>
    <xf numFmtId="0" fontId="120" fillId="0" borderId="100" xfId="0" applyFont="1" applyBorder="1" applyAlignment="1">
      <alignment horizontal="center" vertical="center"/>
    </xf>
    <xf numFmtId="0" fontId="120" fillId="0" borderId="29" xfId="0" applyFont="1" applyBorder="1" applyAlignment="1">
      <alignment horizontal="center" vertical="center"/>
    </xf>
    <xf numFmtId="0" fontId="120" fillId="0" borderId="56" xfId="0" applyFont="1" applyBorder="1" applyAlignment="1">
      <alignment horizontal="center" vertical="center"/>
    </xf>
    <xf numFmtId="0" fontId="170" fillId="0" borderId="40" xfId="261" applyFont="1" applyFill="1" applyBorder="1" applyAlignment="1">
      <alignment horizontal="center" vertical="center" wrapText="1"/>
    </xf>
    <xf numFmtId="0" fontId="170" fillId="0" borderId="48" xfId="261" applyFont="1" applyFill="1" applyBorder="1" applyAlignment="1">
      <alignment horizontal="center" vertical="center" wrapText="1"/>
    </xf>
    <xf numFmtId="0" fontId="170" fillId="0" borderId="92" xfId="261" applyFont="1" applyFill="1" applyBorder="1" applyAlignment="1">
      <alignment horizontal="center" vertical="center" wrapText="1"/>
    </xf>
    <xf numFmtId="0" fontId="0" fillId="0" borderId="0" xfId="261" applyFont="1" applyAlignment="1">
      <alignment horizontal="left" vertical="center"/>
    </xf>
    <xf numFmtId="0" fontId="14" fillId="0" borderId="0" xfId="261" applyAlignment="1">
      <alignment horizontal="left" vertical="center"/>
    </xf>
    <xf numFmtId="0" fontId="0" fillId="0" borderId="0" xfId="261" applyFont="1" applyAlignment="1">
      <alignment horizontal="left" wrapText="1"/>
    </xf>
    <xf numFmtId="0" fontId="0" fillId="0" borderId="0" xfId="261" applyFont="1" applyAlignment="1">
      <alignment horizontal="left" vertical="center" wrapText="1"/>
    </xf>
    <xf numFmtId="0" fontId="0" fillId="0" borderId="0" xfId="261" applyFont="1" applyAlignment="1">
      <alignment horizontal="left" vertical="top" wrapText="1"/>
    </xf>
    <xf numFmtId="0" fontId="140" fillId="0" borderId="0" xfId="0" applyFont="1" applyBorder="1" applyAlignment="1">
      <alignment horizontal="justify" vertical="center" wrapText="1"/>
    </xf>
    <xf numFmtId="0" fontId="140"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261" applyFont="1" applyBorder="1" applyAlignment="1">
      <alignment horizontal="left" vertical="center"/>
    </xf>
  </cellXfs>
  <cellStyles count="510">
    <cellStyle name="0?R_x0005_??b_x0005_" xfId="1"/>
    <cellStyle name="0뾍R_x0005_?뾍b_x0005_" xfId="2"/>
    <cellStyle name="20% - Акцент1" xfId="3" builtinId="30" customBuiltin="1"/>
    <cellStyle name="20% - Акцент1 2" xfId="4"/>
    <cellStyle name="20% - Акцент1 3" xfId="398"/>
    <cellStyle name="20% - Акцент2" xfId="5" builtinId="34" customBuiltin="1"/>
    <cellStyle name="20% - Акцент2 2" xfId="6"/>
    <cellStyle name="20% - Акцент2 3" xfId="399"/>
    <cellStyle name="20% - Акцент3" xfId="7" builtinId="38" customBuiltin="1"/>
    <cellStyle name="20% - Акцент3 2" xfId="8"/>
    <cellStyle name="20% - Акцент3 3" xfId="400"/>
    <cellStyle name="20% - Акцент4" xfId="9" builtinId="42" customBuiltin="1"/>
    <cellStyle name="20% - Акцент4 2" xfId="10"/>
    <cellStyle name="20% - Акцент4 3" xfId="401"/>
    <cellStyle name="20% - Акцент5" xfId="11" builtinId="46" customBuiltin="1"/>
    <cellStyle name="20% - Акцент5 2" xfId="12"/>
    <cellStyle name="20% - Акцент5 3" xfId="402"/>
    <cellStyle name="20% - Акцент6" xfId="13" builtinId="50" customBuiltin="1"/>
    <cellStyle name="20% - Акцент6 2" xfId="14"/>
    <cellStyle name="20% - Акцент6 3" xfId="403"/>
    <cellStyle name="40% - Акцент1" xfId="15" builtinId="31" customBuiltin="1"/>
    <cellStyle name="40% - Акцент1 2" xfId="16"/>
    <cellStyle name="40% - Акцент1 3" xfId="404"/>
    <cellStyle name="40% - Акцент2" xfId="17" builtinId="35" customBuiltin="1"/>
    <cellStyle name="40% - Акцент2 2" xfId="18"/>
    <cellStyle name="40% - Акцент2 3" xfId="405"/>
    <cellStyle name="40% - Акцент3" xfId="19" builtinId="39" customBuiltin="1"/>
    <cellStyle name="40% - Акцент3 2" xfId="20"/>
    <cellStyle name="40% - Акцент3 3" xfId="406"/>
    <cellStyle name="40% - Акцент4" xfId="21" builtinId="43" customBuiltin="1"/>
    <cellStyle name="40% - Акцент4 2" xfId="22"/>
    <cellStyle name="40% - Акцент4 3" xfId="407"/>
    <cellStyle name="40% - Акцент5" xfId="23" builtinId="47" customBuiltin="1"/>
    <cellStyle name="40% - Акцент5 2" xfId="24"/>
    <cellStyle name="40% - Акцент5 3" xfId="408"/>
    <cellStyle name="40% - Акцент6" xfId="25" builtinId="51" customBuiltin="1"/>
    <cellStyle name="40% - Акцент6 2" xfId="26"/>
    <cellStyle name="40% - Акцент6 3" xfId="409"/>
    <cellStyle name="60% - Акцент1" xfId="27" builtinId="32" customBuiltin="1"/>
    <cellStyle name="60% - Акцент1 2" xfId="28"/>
    <cellStyle name="60% - Акцент1 3" xfId="410"/>
    <cellStyle name="60% - Акцент2" xfId="29" builtinId="36" customBuiltin="1"/>
    <cellStyle name="60% - Акцент2 2" xfId="30"/>
    <cellStyle name="60% - Акцент2 3" xfId="411"/>
    <cellStyle name="60% - Акцент3" xfId="31" builtinId="40" customBuiltin="1"/>
    <cellStyle name="60% - Акцент3 2" xfId="32"/>
    <cellStyle name="60% - Акцент3 3" xfId="412"/>
    <cellStyle name="60% - Акцент4" xfId="33" builtinId="44" customBuiltin="1"/>
    <cellStyle name="60% - Акцент4 2" xfId="34"/>
    <cellStyle name="60% - Акцент4 3" xfId="413"/>
    <cellStyle name="60% - Акцент5" xfId="35" builtinId="48" customBuiltin="1"/>
    <cellStyle name="60% - Акцент5 2" xfId="36"/>
    <cellStyle name="60% - Акцент5 3" xfId="414"/>
    <cellStyle name="60% - Акцент6" xfId="37" builtinId="52" customBuiltin="1"/>
    <cellStyle name="60% - Акцент6 2" xfId="38"/>
    <cellStyle name="60% - Акцент6 3" xfId="415"/>
    <cellStyle name="A?­???O [0]_96?u???oOBD " xfId="39"/>
    <cellStyle name="A?­???O_96?u???oOBD " xfId="40"/>
    <cellStyle name="A??¶ [0]_?u°?" xfId="41"/>
    <cellStyle name="A??¶_?u°?" xfId="42"/>
    <cellStyle name="A?§???E???EO [0]_?R???I?RAi?RicAc?R??i " xfId="43"/>
    <cellStyle name="A?§???E???EO_?R???I?RAi?RicAc?R??i " xfId="44"/>
    <cellStyle name="A?R???R?I?RE?R?­?REO [0]_?ER?§?R?§I?ERAi?ERicAc?ER?§?Ri " xfId="45"/>
    <cellStyle name="A?R???R?I?RE?R?­?REO_?ER?§?R?§I?ERAi?ERicAc?ER?§?Ri " xfId="46"/>
    <cellStyle name="A¡§¡ⓒ¡E¡þ¡EO [0]_￠R¨¡¨I￠RAi￠RicAc￠R¨¡i " xfId="47"/>
    <cellStyle name="A¡§¡ⓒ¡E¡þ¡EO_￠R¨¡¨I￠RAi￠RicAc￠R¨¡i " xfId="48"/>
    <cellStyle name="A¨­￠￢￠O [0]_96¨u¨¡¨oOBD " xfId="49"/>
    <cellStyle name="A¨­￠￢￠O_96¨u¨¡¨oOBD " xfId="50"/>
    <cellStyle name="A￠R¡×￠R¨I￠RE￠Rⓒ­￠REO [0]_¡ER¡§￠R¡§I¡ERAi¡ERicAc¡ER¡§￠Ri " xfId="51"/>
    <cellStyle name="A￠R¡×￠R¨I￠RE￠Rⓒ­￠REO_¡ER¡§￠R¡§I¡ERAi¡ERicAc¡ER¡§￠Ri " xfId="52"/>
    <cellStyle name="AeE­ [0]_?u°?" xfId="53"/>
    <cellStyle name="ÅëÈ­ [0]_°æÀï»çÀç°í " xfId="54"/>
    <cellStyle name="AeE­ [0]_96???OBD " xfId="55"/>
    <cellStyle name="ÅëÈ­ [0]_INQUIRY ¿µ¾÷ÃßÁø " xfId="56"/>
    <cellStyle name="AeE­ [0]_INQUIRY ¿μ¾÷AßAø " xfId="57"/>
    <cellStyle name="AeE?? [0]_96?u???oOBD " xfId="58"/>
    <cellStyle name="AeE??_96?u???oOBD " xfId="59"/>
    <cellStyle name="AeE?ER?§I [0]_?ER?§?R?§I?ERAi?ERicAc?ER?§?Ri " xfId="60"/>
    <cellStyle name="AeE?ER?§I_?ER?§?R?§I?ERAi?ERicAc?ER?§?Ri " xfId="61"/>
    <cellStyle name="AeE?R?I [0]_?R???I?RAi?RicAc?R??i " xfId="62"/>
    <cellStyle name="AeE?R?I_?R???I?RAi?RicAc?R??i " xfId="63"/>
    <cellStyle name="AeE­_?u°?" xfId="64"/>
    <cellStyle name="ÅëÈ­_°æÀï»çÀç°í " xfId="65"/>
    <cellStyle name="AeE­_96???OBD " xfId="66"/>
    <cellStyle name="ÅëÈ­_INQUIRY ¿µ¾÷ÃßÁø " xfId="67"/>
    <cellStyle name="AeE­_INQUIRY ¿μ¾÷AßAø " xfId="68"/>
    <cellStyle name="AeE¡ⓒ [0]_96¨u¨¡¨oOBD " xfId="69"/>
    <cellStyle name="AeE¡ⓒ_96¨u¨¡¨oOBD " xfId="70"/>
    <cellStyle name="AeE¡ER¡§I [0]_¡ER¡§￠R¡§I¡ERAi¡ERicAc¡ER¡§￠Ri " xfId="71"/>
    <cellStyle name="AeE¡ER¡§I_¡ER¡§￠R¡§I¡ERAi¡ERicAc¡ER¡§￠Ri " xfId="72"/>
    <cellStyle name="AeE￠R¨I [0]_￠R¨¡¨I￠RAi￠RicAc￠R¨¡i " xfId="73"/>
    <cellStyle name="AeE￠R¨I_￠R¨¡¨I￠RAi￠RicAc￠R¨¡i " xfId="74"/>
    <cellStyle name="AÞ¸¶ [0]_¿u°￡" xfId="75"/>
    <cellStyle name="ÄÞ¸¶ [0]_°æÀï»çÀç°í " xfId="76"/>
    <cellStyle name="AÞ¸¶ [0]_96¾Æ½OBD " xfId="77"/>
    <cellStyle name="ÄÞ¸¶ [0]_INQUIRY ¿µ¾÷ÃßÁø " xfId="78"/>
    <cellStyle name="AÞ¸¶ [0]_INQUIRY ¿μ¾÷AßAø " xfId="79"/>
    <cellStyle name="AÞ¸¶_¿u°￡" xfId="80"/>
    <cellStyle name="ÄÞ¸¶_°æÀï»çÀç°í " xfId="81"/>
    <cellStyle name="AÞ¸¶_96¾Æ½OBD " xfId="82"/>
    <cellStyle name="ÄÞ¸¶_INQUIRY ¿µ¾÷ÃßÁø " xfId="83"/>
    <cellStyle name="AÞ¸¶_INQUIRY ¿μ¾÷AßAø " xfId="84"/>
    <cellStyle name="BuiltOpt_Content" xfId="85"/>
    <cellStyle name="C?A?_????CoE? " xfId="86"/>
    <cellStyle name="C?ERIA?R???§?I_?ER?§?R?§I?ERAi?ERicAc?ER?§?Ri " xfId="87"/>
    <cellStyle name="C?IA??_96?u???oOBD " xfId="88"/>
    <cellStyle name="C?RIA?§??_?R???I?RAi?RicAc?R??i " xfId="89"/>
    <cellStyle name="C¡ERIA￠R¡×¡§¡I_¡ER¡§￠R¡§I¡ERAi¡ERicAc¡ER¡§￠Ri " xfId="90"/>
    <cellStyle name="C¡IA¨ª_96¨u¨¡¨oOBD " xfId="91"/>
    <cellStyle name="C￠RIA¡§¨￡_￠R¨¡¨I￠RAi￠RicAc￠R¨¡i " xfId="92"/>
    <cellStyle name="C￥AØ_¿μ¾÷CoE² " xfId="93"/>
    <cellStyle name="Ç¥ÁØ_»ç¾÷ºÎº° ÃÑ°è " xfId="94"/>
    <cellStyle name="C￥AØ_≫c¾÷ºIº° AN°e " xfId="95"/>
    <cellStyle name="Ç¥ÁØ_°³¹ßÀÏÁ¤ " xfId="96"/>
    <cellStyle name="C￥AØ_°³¹ßAIA¤  (2)_°³¹ßAIA¤ " xfId="97"/>
    <cellStyle name="Ç¥ÁØ_°³¹ßÀÏÁ¤  (2)_°³¹ßÀÏÁ¤ " xfId="98"/>
    <cellStyle name="C￥AØ_°³¹ßAIA¤  (2)_°³¹ßAIA¤ _Book2" xfId="99"/>
    <cellStyle name="Ç¥ÁØ_°³¹ßÀÏÁ¤  (2)_°³¹ßÀÏÁ¤ _Book2" xfId="100"/>
    <cellStyle name="C￥AØ_°³¹ßAIA¤  (2)_°³¹ßAIA¤ _FD 국별가격표" xfId="101"/>
    <cellStyle name="Ç¥ÁØ_°³¹ßÀÏÁ¤  (2)_°³¹ßÀÏÁ¤ _FD 국별가격표" xfId="102"/>
    <cellStyle name="C￥AØ_°³¹ßAIA¤  (2)_°³¹ßAIA¤ _NEW EF 총괄" xfId="103"/>
    <cellStyle name="Ç¥ÁØ_°³¹ßÀÏÁ¤  (2)_°³¹ßÀÏÁ¤ _NEW EF 총괄" xfId="104"/>
    <cellStyle name="C￥AØ_°³¹ßAIA¤  (2)_°³¹ßAIA¤ _NEW EF 총괄_LC FL 국별가격표" xfId="105"/>
    <cellStyle name="Ç¥ÁØ_°³¹ßÀÏÁ¤  (2)_°³¹ßÀÏÁ¤ _NEW EF 총괄_LC FL 국별가격표" xfId="106"/>
    <cellStyle name="C￥AØ_°³¹ßAIA¤  (2)_°³¹ßAIA¤ _NEW EF 총괄_NF 국별가격표(0909)" xfId="107"/>
    <cellStyle name="Ç¥ÁØ_°³¹ßÀÏÁ¤  (2)_°³¹ßÀÏÁ¤ _NEW EF 총괄_NF 국별가격표(0909)" xfId="108"/>
    <cellStyle name="C￥AØ_°³¹ßAIA¤  (2)_°³¹ßAIA¤ _NEW EF 총괄_XD FL 국별가격표" xfId="109"/>
    <cellStyle name="Ç¥ÁØ_°³¹ßÀÏÁ¤  (2)_°³¹ßÀÏÁ¤ _NEW EF 총괄_XD FL 국별가격표" xfId="110"/>
    <cellStyle name="C￥AØ_0N-HANDLING " xfId="111"/>
    <cellStyle name="Ç¥ÁØ_5-1±¤°í " xfId="112"/>
    <cellStyle name="C￥AØ_5-1±¤°i _Book2" xfId="113"/>
    <cellStyle name="Ç¥ÁØ_5-1±¤°í _Book2" xfId="114"/>
    <cellStyle name="C￥AØ_5-1±¤°i _FD 국별가격표" xfId="115"/>
    <cellStyle name="Ç¥ÁØ_5-1±¤°í _FD 국별가격표" xfId="116"/>
    <cellStyle name="C￥AØ_5-1±¤°i _NEW EF 총괄" xfId="117"/>
    <cellStyle name="Ç¥ÁØ_5-1±¤°í _NEW EF 총괄" xfId="118"/>
    <cellStyle name="C￥AØ_5-1±¤°i _NEW EF 총괄_LC FL 국별가격표" xfId="119"/>
    <cellStyle name="Ç¥ÁØ_5-1±¤°í _NEW EF 총괄_LC FL 국별가격표" xfId="120"/>
    <cellStyle name="C￥AØ_5-1±¤°i _NEW EF 총괄_NF 국별가격표(0909)" xfId="121"/>
    <cellStyle name="Ç¥ÁØ_5-1±¤°í _NEW EF 총괄_NF 국별가격표(0909)" xfId="122"/>
    <cellStyle name="C￥AØ_5-1±¤°i _NEW EF 총괄_XD FL 국별가격표" xfId="123"/>
    <cellStyle name="Ç¥ÁØ_5-1±¤°í _NEW EF 총괄_XD FL 국별가격표" xfId="124"/>
    <cellStyle name="C￥AØ_laroux_°³¹ßAIA¤ " xfId="125"/>
    <cellStyle name="Ç¥ÁØ_laroux_°³¹ßÀÏÁ¤ " xfId="126"/>
    <cellStyle name="C￥AØ_laroux_°³¹ßAIA¤  (2)_°³¹ßAIA¤ " xfId="127"/>
    <cellStyle name="Ç¥ÁØ_laroux_°³¹ßÀÏÁ¤  (2)_°³¹ßÀÏÁ¤ " xfId="128"/>
    <cellStyle name="C￥AØ_laroux_°³¹ßAIA¤  (2)_°³¹ßAIA¤ _Book2" xfId="129"/>
    <cellStyle name="Ç¥ÁØ_laroux_°³¹ßÀÏÁ¤  (2)_°³¹ßÀÏÁ¤ _Book2" xfId="130"/>
    <cellStyle name="C￥AØ_laroux_°³¹ßAIA¤  (2)_°³¹ßAIA¤ _FD 국별가격표" xfId="131"/>
    <cellStyle name="Ç¥ÁØ_laroux_°³¹ßÀÏÁ¤  (2)_°³¹ßÀÏÁ¤ _FD 국별가격표" xfId="132"/>
    <cellStyle name="C￥AØ_laroux_°³¹ßAIA¤  (2)_°³¹ßAIA¤ _NEW EF 총괄" xfId="133"/>
    <cellStyle name="Ç¥ÁØ_laroux_°³¹ßÀÏÁ¤  (2)_°³¹ßÀÏÁ¤ _NEW EF 총괄" xfId="134"/>
    <cellStyle name="C￥AØ_laroux_°³¹ßAIA¤  (2)_°³¹ßAIA¤ _NEW EF 총괄_LC FL 국별가격표" xfId="135"/>
    <cellStyle name="Ç¥ÁØ_laroux_°³¹ßÀÏÁ¤  (2)_°³¹ßÀÏÁ¤ _NEW EF 총괄_LC FL 국별가격표" xfId="136"/>
    <cellStyle name="C￥AØ_laroux_°³¹ßAIA¤  (2)_°³¹ßAIA¤ _NEW EF 총괄_NF 국별가격표(0909)" xfId="137"/>
    <cellStyle name="Ç¥ÁØ_laroux_°³¹ßÀÏÁ¤  (2)_°³¹ßÀÏÁ¤ _NEW EF 총괄_NF 국별가격표(0909)" xfId="138"/>
    <cellStyle name="C￥AØ_laroux_°³¹ßAIA¤  (2)_°³¹ßAIA¤ _NEW EF 총괄_XD FL 국별가격표" xfId="139"/>
    <cellStyle name="Ç¥ÁØ_laroux_°³¹ßÀÏÁ¤  (2)_°³¹ßÀÏÁ¤ _NEW EF 총괄_XD FL 국별가격표" xfId="140"/>
    <cellStyle name="C￥AØ_laroux_°³¹ßAIA¤ _Book2" xfId="141"/>
    <cellStyle name="Ç¥ÁØ_laroux_°³¹ßÀÏÁ¤ _Book2" xfId="142"/>
    <cellStyle name="C￥AØ_laroux_°³¹ßAIA¤ _FD 국별가격표" xfId="143"/>
    <cellStyle name="Ç¥ÁØ_laroux_°³¹ßÀÏÁ¤ _FD 국별가격표" xfId="144"/>
    <cellStyle name="C￥AØ_laroux_°³¹ßAIA¤ _NEW EF 총괄" xfId="145"/>
    <cellStyle name="Ç¥ÁØ_laroux_°³¹ßÀÏÁ¤ _NEW EF 총괄" xfId="146"/>
    <cellStyle name="C￥AØ_laroux_°³¹ßAIA¤ _NEW EF 총괄_LC FL 국별가격표" xfId="147"/>
    <cellStyle name="Ç¥ÁØ_laroux_°³¹ßÀÏÁ¤ _NEW EF 총괄_LC FL 국별가격표" xfId="148"/>
    <cellStyle name="C￥AØ_laroux_°³¹ßAIA¤ _NEW EF 총괄_NF 국별가격표(0909)" xfId="149"/>
    <cellStyle name="Ç¥ÁØ_laroux_°³¹ßÀÏÁ¤ _NEW EF 총괄_NF 국별가격표(0909)" xfId="150"/>
    <cellStyle name="C￥AØ_laroux_°³¹ßAIA¤ _NEW EF 총괄_XD FL 국별가격표" xfId="151"/>
    <cellStyle name="Ç¥ÁØ_laroux_°³¹ßÀÏÁ¤ _NEW EF 총괄_XD FL 국별가격표" xfId="152"/>
    <cellStyle name="C￥AØ_laroux_1_°³¹ßAIA¤ " xfId="153"/>
    <cellStyle name="Ç¥ÁØ_laroux_1_°³¹ßÀÏÁ¤ " xfId="154"/>
    <cellStyle name="C￥AØ_laroux_2_°³¹ßAIA¤ " xfId="155"/>
    <cellStyle name="Ç¥ÁØ_laroux_2_°³¹ßÀÏÁ¤ " xfId="156"/>
    <cellStyle name="CombinedVol_Data" xfId="157"/>
    <cellStyle name="Comma [0]_ SG&amp;A Bridge" xfId="158"/>
    <cellStyle name="Comma_ SG&amp;A Bridge " xfId="159"/>
    <cellStyle name="Comma0" xfId="160"/>
    <cellStyle name="Currency [0]_ SG&amp;A Bridge " xfId="161"/>
    <cellStyle name="Currency_ SG&amp;A Bridge " xfId="162"/>
    <cellStyle name="Currency0" xfId="163"/>
    <cellStyle name="Currency1" xfId="164"/>
    <cellStyle name="Date" xfId="165"/>
    <cellStyle name="Datum" xfId="166"/>
    <cellStyle name="Dezimal [0]_15-09-00 Vorlage" xfId="167"/>
    <cellStyle name="Dezimal_15-09-00 Vorlage" xfId="168"/>
    <cellStyle name="Edited_Data" xfId="169"/>
    <cellStyle name="En-t?te 1" xfId="170"/>
    <cellStyle name="En-t?te 2" xfId="171"/>
    <cellStyle name="En-tête 1" xfId="172"/>
    <cellStyle name="En-tête 2" xfId="173"/>
    <cellStyle name="Estimated_Data" xfId="174"/>
    <cellStyle name="Fest" xfId="175"/>
    <cellStyle name="Financier" xfId="176"/>
    <cellStyle name="Financier0" xfId="177"/>
    <cellStyle name="Fixed" xfId="178"/>
    <cellStyle name="Forecast_Data" xfId="179"/>
    <cellStyle name="Heading 1" xfId="180"/>
    <cellStyle name="Heading 2" xfId="181"/>
    <cellStyle name="Heading1" xfId="182"/>
    <cellStyle name="Heading2" xfId="183"/>
    <cellStyle name="Item_Current" xfId="184"/>
    <cellStyle name="Komma" xfId="185"/>
    <cellStyle name="Kopfzeile1" xfId="186"/>
    <cellStyle name="Kopfzeile2" xfId="187"/>
    <cellStyle name="Level01" xfId="188"/>
    <cellStyle name="Level02" xfId="189"/>
    <cellStyle name="Level1" xfId="190"/>
    <cellStyle name="Level2" xfId="191"/>
    <cellStyle name="Millares [0]_1ACTUAL" xfId="192"/>
    <cellStyle name="Millares_1ACTUAL" xfId="193"/>
    <cellStyle name="Milliers [0]_Feuil1" xfId="194"/>
    <cellStyle name="Milliers_Feuil1" xfId="195"/>
    <cellStyle name="Mon?taire" xfId="196"/>
    <cellStyle name="Mon?taire0" xfId="197"/>
    <cellStyle name="Moneda [0]_1ACTUAL" xfId="198"/>
    <cellStyle name="Moneda_1ACTUAL" xfId="199"/>
    <cellStyle name="Monétaire" xfId="200"/>
    <cellStyle name="Monetaire [0]_Feuil1" xfId="201"/>
    <cellStyle name="Monetaire_Feuil1" xfId="202"/>
    <cellStyle name="Monétaire_XG 국별분석(북미, 일반)" xfId="203"/>
    <cellStyle name="Monétaire0" xfId="204"/>
    <cellStyle name="normal" xfId="205"/>
    <cellStyle name="Normal 2" xfId="206"/>
    <cellStyle name="Normal_FS Option List(1007)+Option rate" xfId="207"/>
    <cellStyle name="Option_Added_Cont_Desc" xfId="208"/>
    <cellStyle name="Pourcentage" xfId="209"/>
    <cellStyle name="Preliminary_Data" xfId="210"/>
    <cellStyle name="Prices_Data" xfId="211"/>
    <cellStyle name="Prozent_15-09-00 Vorlage" xfId="212"/>
    <cellStyle name="Standard_AR170399_Englisch" xfId="213"/>
    <cellStyle name="Summe" xfId="214"/>
    <cellStyle name="Title" xfId="215"/>
    <cellStyle name="Total" xfId="216"/>
    <cellStyle name="Vehicle_Benchmark" xfId="217"/>
    <cellStyle name="Version_Header" xfId="218"/>
    <cellStyle name="Virgule fixe" xfId="219"/>
    <cellStyle name="Volumes_Data" xfId="220"/>
    <cellStyle name="W?hrung" xfId="221"/>
    <cellStyle name="W?hrung [0]_15-09-00 Vorlage" xfId="222"/>
    <cellStyle name="W?hrung_15-09-00 Vorlage" xfId="223"/>
    <cellStyle name="Währung [0]_15-09-00 Vorlage" xfId="224"/>
    <cellStyle name="Währung_15-09-00 Vorlage" xfId="225"/>
    <cellStyle name="WŽhrung" xfId="226"/>
    <cellStyle name="Акцент1" xfId="227" builtinId="29" customBuiltin="1"/>
    <cellStyle name="Акцент1 2" xfId="228"/>
    <cellStyle name="Акцент1 3" xfId="416"/>
    <cellStyle name="Акцент2" xfId="229" builtinId="33" customBuiltin="1"/>
    <cellStyle name="Акцент2 2" xfId="230"/>
    <cellStyle name="Акцент2 3" xfId="417"/>
    <cellStyle name="Акцент3" xfId="231" builtinId="37" customBuiltin="1"/>
    <cellStyle name="Акцент3 2" xfId="232"/>
    <cellStyle name="Акцент3 3" xfId="418"/>
    <cellStyle name="Акцент4" xfId="233" builtinId="41" customBuiltin="1"/>
    <cellStyle name="Акцент4 2" xfId="234"/>
    <cellStyle name="Акцент4 3" xfId="419"/>
    <cellStyle name="Акцент5" xfId="235" builtinId="45" customBuiltin="1"/>
    <cellStyle name="Акцент5 2" xfId="236"/>
    <cellStyle name="Акцент5 3" xfId="420"/>
    <cellStyle name="Акцент6" xfId="237" builtinId="49" customBuiltin="1"/>
    <cellStyle name="Акцент6 2" xfId="238"/>
    <cellStyle name="Акцент6 3" xfId="421"/>
    <cellStyle name="Ввод " xfId="239" builtinId="20" customBuiltin="1"/>
    <cellStyle name="Ввод  2" xfId="240"/>
    <cellStyle name="Ввод  3" xfId="422"/>
    <cellStyle name="Вывод" xfId="241" builtinId="21" customBuiltin="1"/>
    <cellStyle name="Вывод 2" xfId="242"/>
    <cellStyle name="Вывод 3" xfId="423"/>
    <cellStyle name="Вычисление" xfId="243" builtinId="22" customBuiltin="1"/>
    <cellStyle name="Вычисление 2" xfId="244"/>
    <cellStyle name="Вычисление 3" xfId="424"/>
    <cellStyle name="Заголовок 1" xfId="245" builtinId="16" customBuiltin="1"/>
    <cellStyle name="Заголовок 1 2" xfId="246"/>
    <cellStyle name="Заголовок 1 3" xfId="425"/>
    <cellStyle name="Заголовок 2" xfId="247" builtinId="17" customBuiltin="1"/>
    <cellStyle name="Заголовок 2 2" xfId="248"/>
    <cellStyle name="Заголовок 2 3" xfId="426"/>
    <cellStyle name="Заголовок 3" xfId="249" builtinId="18" customBuiltin="1"/>
    <cellStyle name="Заголовок 3 2" xfId="250"/>
    <cellStyle name="Заголовок 3 3" xfId="427"/>
    <cellStyle name="Заголовок 4" xfId="251" builtinId="19" customBuiltin="1"/>
    <cellStyle name="Заголовок 4 2" xfId="252"/>
    <cellStyle name="Заголовок 4 3" xfId="428"/>
    <cellStyle name="Итог" xfId="253" builtinId="25" customBuiltin="1"/>
    <cellStyle name="Итог 2" xfId="254"/>
    <cellStyle name="Итог 3" xfId="429"/>
    <cellStyle name="Контрольная ячейка" xfId="255" builtinId="23" customBuiltin="1"/>
    <cellStyle name="Контрольная ячейка 2" xfId="256"/>
    <cellStyle name="Контрольная ячейка 3" xfId="430"/>
    <cellStyle name="Название" xfId="257" builtinId="15" customBuiltin="1"/>
    <cellStyle name="Название 2" xfId="258"/>
    <cellStyle name="Название 3" xfId="431"/>
    <cellStyle name="Нейтральный" xfId="259" builtinId="28" customBuiltin="1"/>
    <cellStyle name="Нейтральный 2" xfId="260"/>
    <cellStyle name="Нейтральный 3" xfId="432"/>
    <cellStyle name="Обычный" xfId="0" builtinId="0"/>
    <cellStyle name="Обычный 10" xfId="396"/>
    <cellStyle name="Обычный 2" xfId="261"/>
    <cellStyle name="Обычный 2 3" xfId="262"/>
    <cellStyle name="Обычный 2 3 2" xfId="304"/>
    <cellStyle name="Обычный 2 3 2 2" xfId="341"/>
    <cellStyle name="Обычный 2 3 2 2 2" xfId="489"/>
    <cellStyle name="Обычный 2 3 2 3" xfId="454"/>
    <cellStyle name="Обычный 2 3 2_Solaris 4dr 16PY HTZ" xfId="361"/>
    <cellStyle name="Обычный 2 3 3" xfId="326"/>
    <cellStyle name="Обычный 2 3 3 2" xfId="474"/>
    <cellStyle name="Обычный 2 3 4" xfId="433"/>
    <cellStyle name="Обычный 2 3_Solaris 4dr 16PY HTZ" xfId="362"/>
    <cellStyle name="Обычный 3" xfId="263"/>
    <cellStyle name="Обычный 3 2" xfId="264"/>
    <cellStyle name="Обычный 3 2 2" xfId="265"/>
    <cellStyle name="Обычный 3 2 2 2" xfId="307"/>
    <cellStyle name="Обычный 3 2 2 2 2" xfId="344"/>
    <cellStyle name="Обычный 3 2 2 2 2 2" xfId="492"/>
    <cellStyle name="Обычный 3 2 2 2 3" xfId="457"/>
    <cellStyle name="Обычный 3 2 2 2_Solaris 4dr 16PY HTZ" xfId="363"/>
    <cellStyle name="Обычный 3 2 2 3" xfId="329"/>
    <cellStyle name="Обычный 3 2 2 3 2" xfId="477"/>
    <cellStyle name="Обычный 3 2 2 4" xfId="436"/>
    <cellStyle name="Обычный 3 2 2_Solaris 4dr 16PY HTZ" xfId="364"/>
    <cellStyle name="Обычный 3 2 3" xfId="306"/>
    <cellStyle name="Обычный 3 2 3 2" xfId="343"/>
    <cellStyle name="Обычный 3 2 3 2 2" xfId="491"/>
    <cellStyle name="Обычный 3 2 3 3" xfId="456"/>
    <cellStyle name="Обычный 3 2 3_Solaris 4dr 16PY HTZ" xfId="365"/>
    <cellStyle name="Обычный 3 2 4" xfId="328"/>
    <cellStyle name="Обычный 3 2 4 2" xfId="476"/>
    <cellStyle name="Обычный 3 2 5" xfId="435"/>
    <cellStyle name="Обычный 3 2_Solaris 4dr 16PY HTZ" xfId="366"/>
    <cellStyle name="Обычный 3 3" xfId="266"/>
    <cellStyle name="Обычный 3 3 2" xfId="308"/>
    <cellStyle name="Обычный 3 3 2 2" xfId="345"/>
    <cellStyle name="Обычный 3 3 2 2 2" xfId="493"/>
    <cellStyle name="Обычный 3 3 2 3" xfId="458"/>
    <cellStyle name="Обычный 3 3 2_Solaris 4dr 16PY HTZ" xfId="367"/>
    <cellStyle name="Обычный 3 3 3" xfId="330"/>
    <cellStyle name="Обычный 3 3 3 2" xfId="478"/>
    <cellStyle name="Обычный 3 3 4" xfId="437"/>
    <cellStyle name="Обычный 3 3_Solaris 4dr 16PY HTZ" xfId="368"/>
    <cellStyle name="Обычный 3 4" xfId="305"/>
    <cellStyle name="Обычный 3 4 2" xfId="342"/>
    <cellStyle name="Обычный 3 4 2 2" xfId="490"/>
    <cellStyle name="Обычный 3 4 3" xfId="455"/>
    <cellStyle name="Обычный 3 4_Solaris 4dr 16PY HTZ" xfId="369"/>
    <cellStyle name="Обычный 3 5" xfId="327"/>
    <cellStyle name="Обычный 3 5 2" xfId="475"/>
    <cellStyle name="Обычный 3 6" xfId="434"/>
    <cellStyle name="Обычный 3_Solaris 4dr 16PY HTZ" xfId="370"/>
    <cellStyle name="Обычный 4" xfId="267"/>
    <cellStyle name="Обычный 4 2" xfId="268"/>
    <cellStyle name="Обычный 4 2 2" xfId="310"/>
    <cellStyle name="Обычный 4 2 2 2" xfId="347"/>
    <cellStyle name="Обычный 4 2 2 2 2" xfId="495"/>
    <cellStyle name="Обычный 4 2 2 3" xfId="460"/>
    <cellStyle name="Обычный 4 2 2_Solaris 4dr 16PY HTZ" xfId="371"/>
    <cellStyle name="Обычный 4 2 3" xfId="332"/>
    <cellStyle name="Обычный 4 2 3 2" xfId="480"/>
    <cellStyle name="Обычный 4 2 4" xfId="439"/>
    <cellStyle name="Обычный 4 2_Solaris 4dr 16PY HTZ" xfId="372"/>
    <cellStyle name="Обычный 4 3" xfId="269"/>
    <cellStyle name="Обычный 4 3 2" xfId="270"/>
    <cellStyle name="Обычный 4 3 2 2" xfId="271"/>
    <cellStyle name="Обычный 4 3 2 2 2" xfId="313"/>
    <cellStyle name="Обычный 4 3 2 2 2 2" xfId="350"/>
    <cellStyle name="Обычный 4 3 2 2 2 2 2" xfId="498"/>
    <cellStyle name="Обычный 4 3 2 2 2 3" xfId="463"/>
    <cellStyle name="Обычный 4 3 2 2 2_Solaris 4dr 16PY HTZ" xfId="373"/>
    <cellStyle name="Обычный 4 3 2 2 3" xfId="335"/>
    <cellStyle name="Обычный 4 3 2 2 3 2" xfId="483"/>
    <cellStyle name="Обычный 4 3 2 2 4" xfId="442"/>
    <cellStyle name="Обычный 4 3 2 2_Solaris 4dr 16PY HTZ" xfId="374"/>
    <cellStyle name="Обычный 4 3 2 3" xfId="312"/>
    <cellStyle name="Обычный 4 3 2 3 2" xfId="349"/>
    <cellStyle name="Обычный 4 3 2 3 2 2" xfId="497"/>
    <cellStyle name="Обычный 4 3 2 3 3" xfId="462"/>
    <cellStyle name="Обычный 4 3 2 3_Solaris 4dr 16PY HTZ" xfId="375"/>
    <cellStyle name="Обычный 4 3 2 4" xfId="334"/>
    <cellStyle name="Обычный 4 3 2 4 2" xfId="482"/>
    <cellStyle name="Обычный 4 3 2 5" xfId="441"/>
    <cellStyle name="Обычный 4 3 2_Solaris 4dr 16PY HTZ" xfId="376"/>
    <cellStyle name="Обычный 4 3 3" xfId="311"/>
    <cellStyle name="Обычный 4 3 3 2" xfId="348"/>
    <cellStyle name="Обычный 4 3 3 2 2" xfId="496"/>
    <cellStyle name="Обычный 4 3 3 3" xfId="461"/>
    <cellStyle name="Обычный 4 3 3_Solaris 4dr 16PY HTZ" xfId="377"/>
    <cellStyle name="Обычный 4 3 4" xfId="333"/>
    <cellStyle name="Обычный 4 3 4 2" xfId="481"/>
    <cellStyle name="Обычный 4 3 5" xfId="440"/>
    <cellStyle name="Обычный 4 3_Solaris 4dr 16PY HTZ" xfId="378"/>
    <cellStyle name="Обычный 4 4" xfId="309"/>
    <cellStyle name="Обычный 4 4 2" xfId="346"/>
    <cellStyle name="Обычный 4 4 2 2" xfId="494"/>
    <cellStyle name="Обычный 4 4 3" xfId="459"/>
    <cellStyle name="Обычный 4 4_Solaris 4dr 16PY HTZ" xfId="379"/>
    <cellStyle name="Обычный 4 5" xfId="331"/>
    <cellStyle name="Обычный 4 5 2" xfId="479"/>
    <cellStyle name="Обычный 4 6" xfId="438"/>
    <cellStyle name="Обычный 4_Solaris 4dr 16PY HTZ" xfId="380"/>
    <cellStyle name="Обычный 5" xfId="272"/>
    <cellStyle name="Обычный 5 2" xfId="303"/>
    <cellStyle name="Обычный 5 2 2" xfId="318"/>
    <cellStyle name="Обычный 5 2 2 2" xfId="355"/>
    <cellStyle name="Обычный 5 2 2 2 2" xfId="503"/>
    <cellStyle name="Обычный 5 2 2 3" xfId="468"/>
    <cellStyle name="Обычный 5 2 2_Solaris 4dr 16PY HTZ" xfId="381"/>
    <cellStyle name="Обычный 5 2 3" xfId="340"/>
    <cellStyle name="Обычный 5 2 3 2" xfId="488"/>
    <cellStyle name="Обычный 5 2 4" xfId="453"/>
    <cellStyle name="Обычный 5 2_Solaris 4dr 16PY HTZ" xfId="382"/>
    <cellStyle name="Обычный 5 3" xfId="314"/>
    <cellStyle name="Обычный 5 3 2" xfId="351"/>
    <cellStyle name="Обычный 5 3 2 2" xfId="499"/>
    <cellStyle name="Обычный 5 3 3" xfId="464"/>
    <cellStyle name="Обычный 5 3_Solaris 4dr 16PY HTZ" xfId="383"/>
    <cellStyle name="Обычный 5 4" xfId="336"/>
    <cellStyle name="Обычный 5 4 2" xfId="484"/>
    <cellStyle name="Обычный 5 5" xfId="443"/>
    <cellStyle name="Обычный 5_Solaris 4dr 16PY HTZ" xfId="384"/>
    <cellStyle name="Обычный 6" xfId="300"/>
    <cellStyle name="Обычный 6 2" xfId="301"/>
    <cellStyle name="Обычный 6 2 2" xfId="316"/>
    <cellStyle name="Обычный 6 2 2 2" xfId="353"/>
    <cellStyle name="Обычный 6 2 2 2 2" xfId="501"/>
    <cellStyle name="Обычный 6 2 2 3" xfId="466"/>
    <cellStyle name="Обычный 6 2 2_Solaris 4dr 16PY HTZ" xfId="385"/>
    <cellStyle name="Обычный 6 2 3" xfId="338"/>
    <cellStyle name="Обычный 6 2 3 2" xfId="486"/>
    <cellStyle name="Обычный 6 2 4" xfId="451"/>
    <cellStyle name="Обычный 6 2_Solaris 4dr 16PY HTZ" xfId="386"/>
    <cellStyle name="Обычный 6 3" xfId="315"/>
    <cellStyle name="Обычный 6 3 2" xfId="352"/>
    <cellStyle name="Обычный 6 3 2 2" xfId="500"/>
    <cellStyle name="Обычный 6 3 3" xfId="465"/>
    <cellStyle name="Обычный 6 3_Solaris 4dr 16PY HTZ" xfId="387"/>
    <cellStyle name="Обычный 6 4" xfId="337"/>
    <cellStyle name="Обычный 6 4 2" xfId="485"/>
    <cellStyle name="Обычный 6 5" xfId="450"/>
    <cellStyle name="Обычный 6_Solaris 4dr 16PY HTZ" xfId="388"/>
    <cellStyle name="Обычный 7" xfId="302"/>
    <cellStyle name="Обычный 7 2" xfId="317"/>
    <cellStyle name="Обычный 7 2 2" xfId="354"/>
    <cellStyle name="Обычный 7 2 2 2" xfId="502"/>
    <cellStyle name="Обычный 7 2 3" xfId="467"/>
    <cellStyle name="Обычный 7 2_Solaris 4dr 16PY HTZ" xfId="389"/>
    <cellStyle name="Обычный 7 3" xfId="319"/>
    <cellStyle name="Обычный 7 3 2" xfId="320"/>
    <cellStyle name="Обычный 7 3 2 2" xfId="321"/>
    <cellStyle name="Обычный 7 3 2 2 2" xfId="322"/>
    <cellStyle name="Обычный 7 3 2 2 2 2" xfId="323"/>
    <cellStyle name="Обычный 7 3 2 2 2 2 2" xfId="395"/>
    <cellStyle name="Обычный 7 3 2 2 2 2 2 2" xfId="509"/>
    <cellStyle name="Обычный 7 3 2 2 2 2 3" xfId="473"/>
    <cellStyle name="Обычный 7 3 2 2 2 3" xfId="359"/>
    <cellStyle name="Обычный 7 3 2 2 2 3 2" xfId="507"/>
    <cellStyle name="Обычный 7 3 2 2 2 4" xfId="472"/>
    <cellStyle name="Обычный 7 3 2 2 2_Solaris 4dr 16PY HTZ" xfId="390"/>
    <cellStyle name="Обычный 7 3 2 2 3" xfId="358"/>
    <cellStyle name="Обычный 7 3 2 2 3 2" xfId="506"/>
    <cellStyle name="Обычный 7 3 2 2 4" xfId="471"/>
    <cellStyle name="Обычный 7 3 2 2_Solaris 4dr 16PY HTZ" xfId="391"/>
    <cellStyle name="Обычный 7 3 2 3" xfId="357"/>
    <cellStyle name="Обычный 7 3 2 3 2" xfId="505"/>
    <cellStyle name="Обычный 7 3 2 4" xfId="470"/>
    <cellStyle name="Обычный 7 3 2_Solaris 4dr 16PY HTZ" xfId="392"/>
    <cellStyle name="Обычный 7 3 3" xfId="356"/>
    <cellStyle name="Обычный 7 3 3 2" xfId="504"/>
    <cellStyle name="Обычный 7 3 4" xfId="469"/>
    <cellStyle name="Обычный 7 3_Solaris 4dr 16PY HTZ" xfId="393"/>
    <cellStyle name="Обычный 7 4" xfId="339"/>
    <cellStyle name="Обычный 7 4 2" xfId="487"/>
    <cellStyle name="Обычный 7 5" xfId="452"/>
    <cellStyle name="Обычный 7_Solaris 4dr 16PY HTZ" xfId="394"/>
    <cellStyle name="Обычный 8" xfId="325"/>
    <cellStyle name="Обычный 9" xfId="397"/>
    <cellStyle name="Плохой" xfId="273" builtinId="27" customBuiltin="1"/>
    <cellStyle name="Плохой 2" xfId="274"/>
    <cellStyle name="Плохой 3" xfId="444"/>
    <cellStyle name="Пояснение" xfId="275" builtinId="53" customBuiltin="1"/>
    <cellStyle name="Пояснение 2" xfId="276"/>
    <cellStyle name="Пояснение 3" xfId="445"/>
    <cellStyle name="Примечание" xfId="277" builtinId="10" customBuiltin="1"/>
    <cellStyle name="Примечание 2" xfId="278"/>
    <cellStyle name="Примечание 3" xfId="446"/>
    <cellStyle name="Связанная ячейка" xfId="279" builtinId="24" customBuiltin="1"/>
    <cellStyle name="Связанная ячейка 2" xfId="280"/>
    <cellStyle name="Связанная ячейка 3" xfId="447"/>
    <cellStyle name="Текст предупреждения" xfId="281" builtinId="11" customBuiltin="1"/>
    <cellStyle name="Текст предупреждения 2" xfId="282"/>
    <cellStyle name="Текст предупреждения 3" xfId="448"/>
    <cellStyle name="Финансовый" xfId="360" builtinId="3"/>
    <cellStyle name="Финансовый 2" xfId="324"/>
    <cellStyle name="Финансовый 3" xfId="508"/>
    <cellStyle name="Хороший" xfId="283" builtinId="26" customBuiltin="1"/>
    <cellStyle name="Хороший 2" xfId="284"/>
    <cellStyle name="Хороший 3" xfId="449"/>
    <cellStyle name="뒤에 오는 하이퍼링크_5월 영업회의 자료 (아시아) 최조응" xfId="285"/>
    <cellStyle name="똿떓죶Ø괻 [0.00]_PRODUCT DETAIL Q1" xfId="286"/>
    <cellStyle name="똿떓죶Ø괻_PRODUCT DETAIL Q1" xfId="287"/>
    <cellStyle name="똿뗦먛귟 [0.00]_PRODUCT DETAIL Q1" xfId="288"/>
    <cellStyle name="똿뗦먛귟_PRODUCT DETAIL Q1" xfId="289"/>
    <cellStyle name="묮뎋 [0.00]_PRODUCT DETAIL Q1" xfId="290"/>
    <cellStyle name="묮뎋_PRODUCT DETAIL Q1" xfId="291"/>
    <cellStyle name="믅됞 [0.00]_PRODUCT DETAIL Q1" xfId="292"/>
    <cellStyle name="믅됞_PRODUCT DETAIL Q1" xfId="293"/>
    <cellStyle name="뷭?_BOOKSHIP" xfId="294"/>
    <cellStyle name="콤마 [0]_ 2팀층별 " xfId="295"/>
    <cellStyle name="콤마_ 2팀층별 " xfId="296"/>
    <cellStyle name="표준_00상가격전국가" xfId="297"/>
    <cellStyle name="桁区切り_HY Pricebreakdown" xfId="298"/>
    <cellStyle name="標準_PBD to HMC" xfId="29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6.png"/><Relationship Id="rId1"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jpg"/><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9.jp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9.jp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1946594</xdr:colOff>
      <xdr:row>0</xdr:row>
      <xdr:rowOff>1533321</xdr:rowOff>
    </xdr:from>
    <xdr:to>
      <xdr:col>8</xdr:col>
      <xdr:colOff>1566344</xdr:colOff>
      <xdr:row>1</xdr:row>
      <xdr:rowOff>301146</xdr:rowOff>
    </xdr:to>
    <xdr:pic>
      <xdr:nvPicPr>
        <xdr:cNvPr id="6" name="Рисунок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20219" y="1533321"/>
          <a:ext cx="6192000" cy="1006200"/>
        </a:xfrm>
        <a:prstGeom prst="rect">
          <a:avLst/>
        </a:prstGeom>
      </xdr:spPr>
    </xdr:pic>
    <xdr:clientData/>
  </xdr:twoCellAnchor>
  <xdr:twoCellAnchor>
    <xdr:from>
      <xdr:col>1</xdr:col>
      <xdr:colOff>8965071</xdr:colOff>
      <xdr:row>0</xdr:row>
      <xdr:rowOff>71439</xdr:rowOff>
    </xdr:from>
    <xdr:to>
      <xdr:col>5</xdr:col>
      <xdr:colOff>357193</xdr:colOff>
      <xdr:row>2</xdr:row>
      <xdr:rowOff>740053</xdr:rowOff>
    </xdr:to>
    <xdr:pic>
      <xdr:nvPicPr>
        <xdr:cNvPr id="7" name="Рисунок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46071" y="71439"/>
          <a:ext cx="8584747" cy="3788052"/>
        </a:xfrm>
        <a:prstGeom prst="rect">
          <a:avLst/>
        </a:prstGeom>
      </xdr:spPr>
    </xdr:pic>
    <xdr:clientData/>
  </xdr:twoCellAnchor>
  <xdr:twoCellAnchor editAs="oneCell">
    <xdr:from>
      <xdr:col>1</xdr:col>
      <xdr:colOff>285750</xdr:colOff>
      <xdr:row>0</xdr:row>
      <xdr:rowOff>1238251</xdr:rowOff>
    </xdr:from>
    <xdr:to>
      <xdr:col>1</xdr:col>
      <xdr:colOff>7534275</xdr:colOff>
      <xdr:row>1</xdr:row>
      <xdr:rowOff>609601</xdr:rowOff>
    </xdr:to>
    <xdr:pic>
      <xdr:nvPicPr>
        <xdr:cNvPr id="8" name="Рисунок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6750" y="1238251"/>
          <a:ext cx="7248525"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889001</xdr:colOff>
      <xdr:row>1</xdr:row>
      <xdr:rowOff>631388</xdr:rowOff>
    </xdr:from>
    <xdr:to>
      <xdr:col>3</xdr:col>
      <xdr:colOff>2343121</xdr:colOff>
      <xdr:row>2</xdr:row>
      <xdr:rowOff>75129</xdr:rowOff>
    </xdr:to>
    <xdr:pic>
      <xdr:nvPicPr>
        <xdr:cNvPr id="9" name="Рисунок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84126" y="1282263"/>
          <a:ext cx="4168745" cy="618491"/>
        </a:xfrm>
        <a:prstGeom prst="rect">
          <a:avLst/>
        </a:prstGeom>
      </xdr:spPr>
    </xdr:pic>
    <xdr:clientData/>
  </xdr:twoCellAnchor>
  <xdr:twoCellAnchor editAs="oneCell">
    <xdr:from>
      <xdr:col>0</xdr:col>
      <xdr:colOff>444500</xdr:colOff>
      <xdr:row>1</xdr:row>
      <xdr:rowOff>222250</xdr:rowOff>
    </xdr:from>
    <xdr:to>
      <xdr:col>0</xdr:col>
      <xdr:colOff>4311650</xdr:colOff>
      <xdr:row>3</xdr:row>
      <xdr:rowOff>92075</xdr:rowOff>
    </xdr:to>
    <xdr:pic>
      <xdr:nvPicPr>
        <xdr:cNvPr id="5" name="Рисунок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0" y="873125"/>
          <a:ext cx="3867150" cy="134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5445125</xdr:colOff>
      <xdr:row>0</xdr:row>
      <xdr:rowOff>142875</xdr:rowOff>
    </xdr:from>
    <xdr:to>
      <xdr:col>1</xdr:col>
      <xdr:colOff>2118852</xdr:colOff>
      <xdr:row>4</xdr:row>
      <xdr:rowOff>760768</xdr:rowOff>
    </xdr:to>
    <xdr:pic>
      <xdr:nvPicPr>
        <xdr:cNvPr id="7" name="Рисунок 6"/>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8810" t="16826" r="14762" b="28888"/>
        <a:stretch/>
      </xdr:blipFill>
      <xdr:spPr>
        <a:xfrm>
          <a:off x="5445125" y="142875"/>
          <a:ext cx="5754227" cy="30467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190500</xdr:colOff>
      <xdr:row>1</xdr:row>
      <xdr:rowOff>740197</xdr:rowOff>
    </xdr:from>
    <xdr:to>
      <xdr:col>3</xdr:col>
      <xdr:colOff>1871973</xdr:colOff>
      <xdr:row>2</xdr:row>
      <xdr:rowOff>193823</xdr:rowOff>
    </xdr:to>
    <xdr:pic>
      <xdr:nvPicPr>
        <xdr:cNvPr id="7" name="Рисунок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70773" y="1380970"/>
          <a:ext cx="4036745" cy="631262"/>
        </a:xfrm>
        <a:prstGeom prst="rect">
          <a:avLst/>
        </a:prstGeom>
      </xdr:spPr>
    </xdr:pic>
    <xdr:clientData/>
  </xdr:twoCellAnchor>
  <xdr:twoCellAnchor editAs="oneCell">
    <xdr:from>
      <xdr:col>0</xdr:col>
      <xdr:colOff>346364</xdr:colOff>
      <xdr:row>1</xdr:row>
      <xdr:rowOff>329046</xdr:rowOff>
    </xdr:from>
    <xdr:to>
      <xdr:col>0</xdr:col>
      <xdr:colOff>4413539</xdr:colOff>
      <xdr:row>3</xdr:row>
      <xdr:rowOff>269299</xdr:rowOff>
    </xdr:to>
    <xdr:pic>
      <xdr:nvPicPr>
        <xdr:cNvPr id="8" name="Рисунок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6364" y="969819"/>
          <a:ext cx="4067175" cy="1412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5230091</xdr:colOff>
      <xdr:row>0</xdr:row>
      <xdr:rowOff>207819</xdr:rowOff>
    </xdr:from>
    <xdr:to>
      <xdr:col>1</xdr:col>
      <xdr:colOff>1465091</xdr:colOff>
      <xdr:row>3</xdr:row>
      <xdr:rowOff>941111</xdr:rowOff>
    </xdr:to>
    <xdr:pic>
      <xdr:nvPicPr>
        <xdr:cNvPr id="2" name="Рисунок 1"/>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3766" t="15535" r="20000" b="11968"/>
        <a:stretch/>
      </xdr:blipFill>
      <xdr:spPr>
        <a:xfrm>
          <a:off x="5230091" y="207819"/>
          <a:ext cx="5760000" cy="284611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1679863</xdr:colOff>
      <xdr:row>1</xdr:row>
      <xdr:rowOff>1168476</xdr:rowOff>
    </xdr:from>
    <xdr:to>
      <xdr:col>5</xdr:col>
      <xdr:colOff>1829082</xdr:colOff>
      <xdr:row>3</xdr:row>
      <xdr:rowOff>486143</xdr:rowOff>
    </xdr:to>
    <xdr:pic>
      <xdr:nvPicPr>
        <xdr:cNvPr id="10" name="Рисунок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915408" y="1809249"/>
          <a:ext cx="4859765" cy="789712"/>
        </a:xfrm>
        <a:prstGeom prst="rect">
          <a:avLst/>
        </a:prstGeom>
      </xdr:spPr>
    </xdr:pic>
    <xdr:clientData/>
  </xdr:twoCellAnchor>
  <xdr:twoCellAnchor editAs="oneCell">
    <xdr:from>
      <xdr:col>0</xdr:col>
      <xdr:colOff>432954</xdr:colOff>
      <xdr:row>1</xdr:row>
      <xdr:rowOff>796636</xdr:rowOff>
    </xdr:from>
    <xdr:to>
      <xdr:col>0</xdr:col>
      <xdr:colOff>4614429</xdr:colOff>
      <xdr:row>3</xdr:row>
      <xdr:rowOff>603539</xdr:rowOff>
    </xdr:to>
    <xdr:pic>
      <xdr:nvPicPr>
        <xdr:cNvPr id="5" name="Рисунок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2954" y="1437409"/>
          <a:ext cx="4181475" cy="1278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7204364</xdr:colOff>
      <xdr:row>0</xdr:row>
      <xdr:rowOff>242426</xdr:rowOff>
    </xdr:from>
    <xdr:to>
      <xdr:col>2</xdr:col>
      <xdr:colOff>2200091</xdr:colOff>
      <xdr:row>3</xdr:row>
      <xdr:rowOff>1824529</xdr:rowOff>
    </xdr:to>
    <xdr:pic>
      <xdr:nvPicPr>
        <xdr:cNvPr id="2" name="Рисунок 1"/>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4286" t="9782" r="12727" b="3337"/>
        <a:stretch/>
      </xdr:blipFill>
      <xdr:spPr>
        <a:xfrm>
          <a:off x="7204364" y="242426"/>
          <a:ext cx="6876000" cy="369492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6112230</xdr:colOff>
      <xdr:row>0</xdr:row>
      <xdr:rowOff>269875</xdr:rowOff>
    </xdr:from>
    <xdr:to>
      <xdr:col>2</xdr:col>
      <xdr:colOff>142874</xdr:colOff>
      <xdr:row>3</xdr:row>
      <xdr:rowOff>1188356</xdr:rowOff>
    </xdr:to>
    <xdr:pic>
      <xdr:nvPicPr>
        <xdr:cNvPr id="6" name="Рисунок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12230" y="269875"/>
          <a:ext cx="6333769" cy="3045731"/>
        </a:xfrm>
        <a:prstGeom prst="rect">
          <a:avLst/>
        </a:prstGeom>
      </xdr:spPr>
    </xdr:pic>
    <xdr:clientData/>
  </xdr:twoCellAnchor>
  <xdr:twoCellAnchor editAs="oneCell">
    <xdr:from>
      <xdr:col>2</xdr:col>
      <xdr:colOff>628802</xdr:colOff>
      <xdr:row>1</xdr:row>
      <xdr:rowOff>777875</xdr:rowOff>
    </xdr:from>
    <xdr:to>
      <xdr:col>3</xdr:col>
      <xdr:colOff>2344522</xdr:colOff>
      <xdr:row>3</xdr:row>
      <xdr:rowOff>31750</xdr:rowOff>
    </xdr:to>
    <xdr:pic>
      <xdr:nvPicPr>
        <xdr:cNvPr id="8" name="Рисунок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31927" y="1428750"/>
          <a:ext cx="4493845" cy="730250"/>
        </a:xfrm>
        <a:prstGeom prst="rect">
          <a:avLst/>
        </a:prstGeom>
      </xdr:spPr>
    </xdr:pic>
    <xdr:clientData/>
  </xdr:twoCellAnchor>
  <xdr:twoCellAnchor editAs="oneCell">
    <xdr:from>
      <xdr:col>0</xdr:col>
      <xdr:colOff>428625</xdr:colOff>
      <xdr:row>1</xdr:row>
      <xdr:rowOff>730250</xdr:rowOff>
    </xdr:from>
    <xdr:to>
      <xdr:col>0</xdr:col>
      <xdr:colOff>5724525</xdr:colOff>
      <xdr:row>3</xdr:row>
      <xdr:rowOff>133350</xdr:rowOff>
    </xdr:to>
    <xdr:pic>
      <xdr:nvPicPr>
        <xdr:cNvPr id="5" name="Рисунок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625" y="1381125"/>
          <a:ext cx="5295900" cy="87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580752</xdr:colOff>
      <xdr:row>1</xdr:row>
      <xdr:rowOff>17662</xdr:rowOff>
    </xdr:from>
    <xdr:to>
      <xdr:col>3</xdr:col>
      <xdr:colOff>1814110</xdr:colOff>
      <xdr:row>2</xdr:row>
      <xdr:rowOff>269874</xdr:rowOff>
    </xdr:to>
    <xdr:pic>
      <xdr:nvPicPr>
        <xdr:cNvPr id="8" name="Рисунок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67627" y="1128912"/>
          <a:ext cx="3408233" cy="553837"/>
        </a:xfrm>
        <a:prstGeom prst="rect">
          <a:avLst/>
        </a:prstGeom>
      </xdr:spPr>
    </xdr:pic>
    <xdr:clientData/>
  </xdr:twoCellAnchor>
  <xdr:twoCellAnchor editAs="oneCell">
    <xdr:from>
      <xdr:col>0</xdr:col>
      <xdr:colOff>3683000</xdr:colOff>
      <xdr:row>0</xdr:row>
      <xdr:rowOff>79443</xdr:rowOff>
    </xdr:from>
    <xdr:to>
      <xdr:col>1</xdr:col>
      <xdr:colOff>1719000</xdr:colOff>
      <xdr:row>5</xdr:row>
      <xdr:rowOff>33549</xdr:rowOff>
    </xdr:to>
    <xdr:pic>
      <xdr:nvPicPr>
        <xdr:cNvPr id="2" name="Рисунок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83000" y="79443"/>
          <a:ext cx="5148000" cy="2398856"/>
        </a:xfrm>
        <a:prstGeom prst="rect">
          <a:avLst/>
        </a:prstGeom>
      </xdr:spPr>
    </xdr:pic>
    <xdr:clientData/>
  </xdr:twoCellAnchor>
  <xdr:twoCellAnchor editAs="oneCell">
    <xdr:from>
      <xdr:col>0</xdr:col>
      <xdr:colOff>492125</xdr:colOff>
      <xdr:row>0</xdr:row>
      <xdr:rowOff>793750</xdr:rowOff>
    </xdr:from>
    <xdr:to>
      <xdr:col>0</xdr:col>
      <xdr:colOff>2197100</xdr:colOff>
      <xdr:row>2</xdr:row>
      <xdr:rowOff>447675</xdr:rowOff>
    </xdr:to>
    <xdr:pic>
      <xdr:nvPicPr>
        <xdr:cNvPr id="9" name="Рисунок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2125" y="793750"/>
          <a:ext cx="170497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0</xdr:row>
      <xdr:rowOff>38100</xdr:rowOff>
    </xdr:from>
    <xdr:to>
      <xdr:col>6</xdr:col>
      <xdr:colOff>657225</xdr:colOff>
      <xdr:row>1</xdr:row>
      <xdr:rowOff>123825</xdr:rowOff>
    </xdr:to>
    <xdr:sp macro="" textlink="">
      <xdr:nvSpPr>
        <xdr:cNvPr id="2" name="Прямоугольник 1"/>
        <xdr:cNvSpPr>
          <a:spLocks noChangeArrowheads="1"/>
        </xdr:cNvSpPr>
      </xdr:nvSpPr>
      <xdr:spPr bwMode="auto">
        <a:xfrm>
          <a:off x="10906125" y="38100"/>
          <a:ext cx="4724400" cy="2667000"/>
        </a:xfrm>
        <a:prstGeom prst="rect">
          <a:avLst/>
        </a:prstGeom>
        <a:solidFill>
          <a:srgbClr val="FFFFFF"/>
        </a:solidFill>
        <a:ln>
          <a:noFill/>
        </a:ln>
        <a:extLs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4</xdr:col>
      <xdr:colOff>1017839</xdr:colOff>
      <xdr:row>0</xdr:row>
      <xdr:rowOff>1182222</xdr:rowOff>
    </xdr:from>
    <xdr:to>
      <xdr:col>7</xdr:col>
      <xdr:colOff>1168465</xdr:colOff>
      <xdr:row>0</xdr:row>
      <xdr:rowOff>1833563</xdr:rowOff>
    </xdr:to>
    <xdr:pic>
      <xdr:nvPicPr>
        <xdr:cNvPr id="11" name="Рисунок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24152" y="1182222"/>
          <a:ext cx="4008251" cy="651341"/>
        </a:xfrm>
        <a:prstGeom prst="rect">
          <a:avLst/>
        </a:prstGeom>
      </xdr:spPr>
    </xdr:pic>
    <xdr:clientData/>
  </xdr:twoCellAnchor>
  <xdr:twoCellAnchor editAs="oneCell">
    <xdr:from>
      <xdr:col>0</xdr:col>
      <xdr:colOff>452438</xdr:colOff>
      <xdr:row>0</xdr:row>
      <xdr:rowOff>952500</xdr:rowOff>
    </xdr:from>
    <xdr:to>
      <xdr:col>0</xdr:col>
      <xdr:colOff>5434013</xdr:colOff>
      <xdr:row>0</xdr:row>
      <xdr:rowOff>1990725</xdr:rowOff>
    </xdr:to>
    <xdr:pic>
      <xdr:nvPicPr>
        <xdr:cNvPr id="6" name="Рисунок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2438" y="952500"/>
          <a:ext cx="4981575"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6524625</xdr:colOff>
      <xdr:row>0</xdr:row>
      <xdr:rowOff>142875</xdr:rowOff>
    </xdr:from>
    <xdr:to>
      <xdr:col>3</xdr:col>
      <xdr:colOff>1938937</xdr:colOff>
      <xdr:row>1</xdr:row>
      <xdr:rowOff>183716</xdr:rowOff>
    </xdr:to>
    <xdr:pic>
      <xdr:nvPicPr>
        <xdr:cNvPr id="9" name="Рисунок 8"/>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6524625" y="142875"/>
          <a:ext cx="5868000" cy="26125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447675</xdr:colOff>
      <xdr:row>0</xdr:row>
      <xdr:rowOff>38100</xdr:rowOff>
    </xdr:from>
    <xdr:to>
      <xdr:col>6</xdr:col>
      <xdr:colOff>657225</xdr:colOff>
      <xdr:row>1</xdr:row>
      <xdr:rowOff>123825</xdr:rowOff>
    </xdr:to>
    <xdr:sp macro="" textlink="">
      <xdr:nvSpPr>
        <xdr:cNvPr id="2" name="Прямоугольник 1"/>
        <xdr:cNvSpPr>
          <a:spLocks noChangeArrowheads="1"/>
        </xdr:cNvSpPr>
      </xdr:nvSpPr>
      <xdr:spPr bwMode="auto">
        <a:xfrm>
          <a:off x="10020300" y="38100"/>
          <a:ext cx="4067175" cy="2667000"/>
        </a:xfrm>
        <a:prstGeom prst="rect">
          <a:avLst/>
        </a:prstGeom>
        <a:solidFill>
          <a:srgbClr val="FFFFFF"/>
        </a:solidFill>
        <a:ln>
          <a:noFill/>
        </a:ln>
        <a:extLst>
          <a:ext uri="{91240B29-F687-4F45-9708-019B960494DF}">
            <a14:hiddenLine xmlns:a14="http://schemas.microsoft.com/office/drawing/2010/main" w="9525" algn="ctr">
              <a:solidFill>
                <a:srgbClr val="000000"/>
              </a:solidFill>
              <a:round/>
              <a:headEnd/>
              <a:tailEnd/>
            </a14:hiddenLine>
          </a:ext>
        </a:extLst>
      </xdr:spPr>
    </xdr:sp>
    <xdr:clientData/>
  </xdr:twoCellAnchor>
  <xdr:twoCellAnchor editAs="oneCell">
    <xdr:from>
      <xdr:col>5</xdr:col>
      <xdr:colOff>329046</xdr:colOff>
      <xdr:row>0</xdr:row>
      <xdr:rowOff>1263770</xdr:rowOff>
    </xdr:from>
    <xdr:to>
      <xdr:col>7</xdr:col>
      <xdr:colOff>1272374</xdr:colOff>
      <xdr:row>0</xdr:row>
      <xdr:rowOff>1833563</xdr:rowOff>
    </xdr:to>
    <xdr:pic>
      <xdr:nvPicPr>
        <xdr:cNvPr id="10" name="Рисунок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091" y="1263770"/>
          <a:ext cx="3506419" cy="569793"/>
        </a:xfrm>
        <a:prstGeom prst="rect">
          <a:avLst/>
        </a:prstGeom>
      </xdr:spPr>
    </xdr:pic>
    <xdr:clientData/>
  </xdr:twoCellAnchor>
  <xdr:twoCellAnchor editAs="oneCell">
    <xdr:from>
      <xdr:col>0</xdr:col>
      <xdr:colOff>346364</xdr:colOff>
      <xdr:row>0</xdr:row>
      <xdr:rowOff>974876</xdr:rowOff>
    </xdr:from>
    <xdr:to>
      <xdr:col>0</xdr:col>
      <xdr:colOff>4882364</xdr:colOff>
      <xdr:row>0</xdr:row>
      <xdr:rowOff>1920236</xdr:rowOff>
    </xdr:to>
    <xdr:pic>
      <xdr:nvPicPr>
        <xdr:cNvPr id="6" name="Рисунок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6364" y="974876"/>
          <a:ext cx="4536000" cy="94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5680363</xdr:colOff>
      <xdr:row>0</xdr:row>
      <xdr:rowOff>121228</xdr:rowOff>
    </xdr:from>
    <xdr:to>
      <xdr:col>4</xdr:col>
      <xdr:colOff>689863</xdr:colOff>
      <xdr:row>1</xdr:row>
      <xdr:rowOff>153410</xdr:rowOff>
    </xdr:to>
    <xdr:pic>
      <xdr:nvPicPr>
        <xdr:cNvPr id="7" name="Рисунок 6"/>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680363" y="121228"/>
          <a:ext cx="5868000" cy="26125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6508750</xdr:colOff>
      <xdr:row>0</xdr:row>
      <xdr:rowOff>127000</xdr:rowOff>
    </xdr:from>
    <xdr:to>
      <xdr:col>2</xdr:col>
      <xdr:colOff>79375</xdr:colOff>
      <xdr:row>0</xdr:row>
      <xdr:rowOff>269875</xdr:rowOff>
    </xdr:to>
    <xdr:sp macro="" textlink="">
      <xdr:nvSpPr>
        <xdr:cNvPr id="3" name="Прямоугольник 2"/>
        <xdr:cNvSpPr/>
      </xdr:nvSpPr>
      <xdr:spPr bwMode="auto">
        <a:xfrm>
          <a:off x="6508750" y="127000"/>
          <a:ext cx="2286000" cy="142875"/>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ru-RU" sz="1100"/>
        </a:p>
      </xdr:txBody>
    </xdr:sp>
    <xdr:clientData/>
  </xdr:twoCellAnchor>
  <xdr:twoCellAnchor editAs="oneCell">
    <xdr:from>
      <xdr:col>7</xdr:col>
      <xdr:colOff>269875</xdr:colOff>
      <xdr:row>3</xdr:row>
      <xdr:rowOff>12700</xdr:rowOff>
    </xdr:from>
    <xdr:to>
      <xdr:col>11</xdr:col>
      <xdr:colOff>433503</xdr:colOff>
      <xdr:row>3</xdr:row>
      <xdr:rowOff>679052</xdr:rowOff>
    </xdr:to>
    <xdr:pic>
      <xdr:nvPicPr>
        <xdr:cNvPr id="7" name="Рисунок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8500" y="1409700"/>
          <a:ext cx="4100628" cy="666352"/>
        </a:xfrm>
        <a:prstGeom prst="rect">
          <a:avLst/>
        </a:prstGeom>
      </xdr:spPr>
    </xdr:pic>
    <xdr:clientData/>
  </xdr:twoCellAnchor>
  <xdr:twoCellAnchor editAs="oneCell">
    <xdr:from>
      <xdr:col>0</xdr:col>
      <xdr:colOff>809625</xdr:colOff>
      <xdr:row>2</xdr:row>
      <xdr:rowOff>15875</xdr:rowOff>
    </xdr:from>
    <xdr:to>
      <xdr:col>0</xdr:col>
      <xdr:colOff>2962275</xdr:colOff>
      <xdr:row>3</xdr:row>
      <xdr:rowOff>844550</xdr:rowOff>
    </xdr:to>
    <xdr:pic>
      <xdr:nvPicPr>
        <xdr:cNvPr id="6" name="Рисунок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 y="1095375"/>
          <a:ext cx="2152650" cy="114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5699124</xdr:colOff>
      <xdr:row>0</xdr:row>
      <xdr:rowOff>349245</xdr:rowOff>
    </xdr:from>
    <xdr:to>
      <xdr:col>5</xdr:col>
      <xdr:colOff>93999</xdr:colOff>
      <xdr:row>4</xdr:row>
      <xdr:rowOff>685265</xdr:rowOff>
    </xdr:to>
    <xdr:pic>
      <xdr:nvPicPr>
        <xdr:cNvPr id="2" name="Рисунок 1"/>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2382" t="23207" r="18571" b="11920"/>
        <a:stretch/>
      </xdr:blipFill>
      <xdr:spPr>
        <a:xfrm>
          <a:off x="5699124" y="349245"/>
          <a:ext cx="6444000" cy="27331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6508750</xdr:colOff>
      <xdr:row>0</xdr:row>
      <xdr:rowOff>127000</xdr:rowOff>
    </xdr:from>
    <xdr:to>
      <xdr:col>2</xdr:col>
      <xdr:colOff>79375</xdr:colOff>
      <xdr:row>0</xdr:row>
      <xdr:rowOff>269875</xdr:rowOff>
    </xdr:to>
    <xdr:sp macro="" textlink="">
      <xdr:nvSpPr>
        <xdr:cNvPr id="3" name="Прямоугольник 2"/>
        <xdr:cNvSpPr/>
      </xdr:nvSpPr>
      <xdr:spPr bwMode="auto">
        <a:xfrm>
          <a:off x="6508750" y="127000"/>
          <a:ext cx="2286000" cy="142875"/>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ru-RU" sz="1100"/>
        </a:p>
      </xdr:txBody>
    </xdr:sp>
    <xdr:clientData/>
  </xdr:twoCellAnchor>
  <xdr:twoCellAnchor editAs="oneCell">
    <xdr:from>
      <xdr:col>6</xdr:col>
      <xdr:colOff>587374</xdr:colOff>
      <xdr:row>3</xdr:row>
      <xdr:rowOff>20862</xdr:rowOff>
    </xdr:from>
    <xdr:to>
      <xdr:col>10</xdr:col>
      <xdr:colOff>481127</xdr:colOff>
      <xdr:row>3</xdr:row>
      <xdr:rowOff>643359</xdr:rowOff>
    </xdr:to>
    <xdr:pic>
      <xdr:nvPicPr>
        <xdr:cNvPr id="11" name="Рисунок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0749" y="1417862"/>
          <a:ext cx="3830753" cy="622497"/>
        </a:xfrm>
        <a:prstGeom prst="rect">
          <a:avLst/>
        </a:prstGeom>
      </xdr:spPr>
    </xdr:pic>
    <xdr:clientData/>
  </xdr:twoCellAnchor>
  <xdr:twoCellAnchor editAs="oneCell">
    <xdr:from>
      <xdr:col>0</xdr:col>
      <xdr:colOff>809625</xdr:colOff>
      <xdr:row>1</xdr:row>
      <xdr:rowOff>508005</xdr:rowOff>
    </xdr:from>
    <xdr:to>
      <xdr:col>0</xdr:col>
      <xdr:colOff>2962275</xdr:colOff>
      <xdr:row>3</xdr:row>
      <xdr:rowOff>812805</xdr:rowOff>
    </xdr:to>
    <xdr:pic>
      <xdr:nvPicPr>
        <xdr:cNvPr id="6" name="Рисунок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 y="1063630"/>
          <a:ext cx="2152650" cy="114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5699124</xdr:colOff>
      <xdr:row>0</xdr:row>
      <xdr:rowOff>317500</xdr:rowOff>
    </xdr:from>
    <xdr:to>
      <xdr:col>5</xdr:col>
      <xdr:colOff>93999</xdr:colOff>
      <xdr:row>4</xdr:row>
      <xdr:rowOff>653520</xdr:rowOff>
    </xdr:to>
    <xdr:pic>
      <xdr:nvPicPr>
        <xdr:cNvPr id="7" name="Рисунок 6"/>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2382" t="23207" r="18571" b="11920"/>
        <a:stretch/>
      </xdr:blipFill>
      <xdr:spPr>
        <a:xfrm>
          <a:off x="5699124" y="317500"/>
          <a:ext cx="6444000" cy="27331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5905500</xdr:colOff>
      <xdr:row>0</xdr:row>
      <xdr:rowOff>444500</xdr:rowOff>
    </xdr:from>
    <xdr:to>
      <xdr:col>0</xdr:col>
      <xdr:colOff>7381875</xdr:colOff>
      <xdr:row>1</xdr:row>
      <xdr:rowOff>158750</xdr:rowOff>
    </xdr:to>
    <xdr:sp macro="" textlink="">
      <xdr:nvSpPr>
        <xdr:cNvPr id="3" name="Прямоугольник 2"/>
        <xdr:cNvSpPr/>
      </xdr:nvSpPr>
      <xdr:spPr bwMode="auto">
        <a:xfrm>
          <a:off x="5905500" y="444500"/>
          <a:ext cx="1476375" cy="26670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ru-RU" sz="1100"/>
        </a:p>
      </xdr:txBody>
    </xdr:sp>
    <xdr:clientData/>
  </xdr:twoCellAnchor>
  <xdr:twoCellAnchor editAs="oneCell">
    <xdr:from>
      <xdr:col>4</xdr:col>
      <xdr:colOff>523875</xdr:colOff>
      <xdr:row>2</xdr:row>
      <xdr:rowOff>253999</xdr:rowOff>
    </xdr:from>
    <xdr:to>
      <xdr:col>6</xdr:col>
      <xdr:colOff>1280942</xdr:colOff>
      <xdr:row>4</xdr:row>
      <xdr:rowOff>158749</xdr:rowOff>
    </xdr:to>
    <xdr:pic>
      <xdr:nvPicPr>
        <xdr:cNvPr id="6" name="Рисунок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47750" y="1333499"/>
          <a:ext cx="4186067" cy="682625"/>
        </a:xfrm>
        <a:prstGeom prst="rect">
          <a:avLst/>
        </a:prstGeom>
      </xdr:spPr>
    </xdr:pic>
    <xdr:clientData/>
  </xdr:twoCellAnchor>
  <xdr:twoCellAnchor>
    <xdr:from>
      <xdr:col>0</xdr:col>
      <xdr:colOff>4635500</xdr:colOff>
      <xdr:row>0</xdr:row>
      <xdr:rowOff>269875</xdr:rowOff>
    </xdr:from>
    <xdr:to>
      <xdr:col>3</xdr:col>
      <xdr:colOff>1381125</xdr:colOff>
      <xdr:row>4</xdr:row>
      <xdr:rowOff>1228106</xdr:rowOff>
    </xdr:to>
    <xdr:pic>
      <xdr:nvPicPr>
        <xdr:cNvPr id="7" name="Рисунок 6"/>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5004" t="19887" r="2579" b="9696"/>
        <a:stretch/>
      </xdr:blipFill>
      <xdr:spPr>
        <a:xfrm>
          <a:off x="4635500" y="269875"/>
          <a:ext cx="8255000" cy="2815606"/>
        </a:xfrm>
        <a:prstGeom prst="rect">
          <a:avLst/>
        </a:prstGeom>
      </xdr:spPr>
    </xdr:pic>
    <xdr:clientData/>
  </xdr:twoCellAnchor>
  <xdr:twoCellAnchor editAs="oneCell">
    <xdr:from>
      <xdr:col>0</xdr:col>
      <xdr:colOff>698500</xdr:colOff>
      <xdr:row>2</xdr:row>
      <xdr:rowOff>15875</xdr:rowOff>
    </xdr:from>
    <xdr:to>
      <xdr:col>0</xdr:col>
      <xdr:colOff>2851150</xdr:colOff>
      <xdr:row>4</xdr:row>
      <xdr:rowOff>384175</xdr:rowOff>
    </xdr:to>
    <xdr:pic>
      <xdr:nvPicPr>
        <xdr:cNvPr id="9" name="Рисунок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8500" y="1095375"/>
          <a:ext cx="2152650" cy="114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5905500</xdr:colOff>
      <xdr:row>0</xdr:row>
      <xdr:rowOff>444500</xdr:rowOff>
    </xdr:from>
    <xdr:to>
      <xdr:col>0</xdr:col>
      <xdr:colOff>7381875</xdr:colOff>
      <xdr:row>1</xdr:row>
      <xdr:rowOff>158750</xdr:rowOff>
    </xdr:to>
    <xdr:sp macro="" textlink="">
      <xdr:nvSpPr>
        <xdr:cNvPr id="3" name="Прямоугольник 2"/>
        <xdr:cNvSpPr/>
      </xdr:nvSpPr>
      <xdr:spPr bwMode="auto">
        <a:xfrm>
          <a:off x="5905500" y="444500"/>
          <a:ext cx="1476375" cy="269875"/>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ru-RU" sz="1100"/>
        </a:p>
      </xdr:txBody>
    </xdr:sp>
    <xdr:clientData/>
  </xdr:twoCellAnchor>
  <xdr:twoCellAnchor editAs="oneCell">
    <xdr:from>
      <xdr:col>3</xdr:col>
      <xdr:colOff>831795</xdr:colOff>
      <xdr:row>3</xdr:row>
      <xdr:rowOff>238124</xdr:rowOff>
    </xdr:from>
    <xdr:to>
      <xdr:col>5</xdr:col>
      <xdr:colOff>1296817</xdr:colOff>
      <xdr:row>3</xdr:row>
      <xdr:rowOff>873125</xdr:rowOff>
    </xdr:to>
    <xdr:pic>
      <xdr:nvPicPr>
        <xdr:cNvPr id="8" name="Рисунок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41170" y="1635124"/>
          <a:ext cx="3894022" cy="635001"/>
        </a:xfrm>
        <a:prstGeom prst="rect">
          <a:avLst/>
        </a:prstGeom>
      </xdr:spPr>
    </xdr:pic>
    <xdr:clientData/>
  </xdr:twoCellAnchor>
  <xdr:twoCellAnchor>
    <xdr:from>
      <xdr:col>0</xdr:col>
      <xdr:colOff>3444875</xdr:colOff>
      <xdr:row>0</xdr:row>
      <xdr:rowOff>444499</xdr:rowOff>
    </xdr:from>
    <xdr:to>
      <xdr:col>3</xdr:col>
      <xdr:colOff>190500</xdr:colOff>
      <xdr:row>4</xdr:row>
      <xdr:rowOff>428624</xdr:rowOff>
    </xdr:to>
    <xdr:pic>
      <xdr:nvPicPr>
        <xdr:cNvPr id="9" name="Рисунок 8"/>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5004" t="19887" r="2579" b="9696"/>
        <a:stretch/>
      </xdr:blipFill>
      <xdr:spPr>
        <a:xfrm>
          <a:off x="3444875" y="444499"/>
          <a:ext cx="8255000" cy="2714625"/>
        </a:xfrm>
        <a:prstGeom prst="rect">
          <a:avLst/>
        </a:prstGeom>
      </xdr:spPr>
    </xdr:pic>
    <xdr:clientData/>
  </xdr:twoCellAnchor>
  <xdr:twoCellAnchor editAs="oneCell">
    <xdr:from>
      <xdr:col>0</xdr:col>
      <xdr:colOff>476250</xdr:colOff>
      <xdr:row>2</xdr:row>
      <xdr:rowOff>127000</xdr:rowOff>
    </xdr:from>
    <xdr:to>
      <xdr:col>0</xdr:col>
      <xdr:colOff>2628900</xdr:colOff>
      <xdr:row>3</xdr:row>
      <xdr:rowOff>955675</xdr:rowOff>
    </xdr:to>
    <xdr:pic>
      <xdr:nvPicPr>
        <xdr:cNvPr id="6" name="Рисунок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0" y="1206500"/>
          <a:ext cx="2152650" cy="114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809626</xdr:colOff>
      <xdr:row>1</xdr:row>
      <xdr:rowOff>587375</xdr:rowOff>
    </xdr:from>
    <xdr:to>
      <xdr:col>3</xdr:col>
      <xdr:colOff>2263746</xdr:colOff>
      <xdr:row>2</xdr:row>
      <xdr:rowOff>31116</xdr:rowOff>
    </xdr:to>
    <xdr:pic>
      <xdr:nvPicPr>
        <xdr:cNvPr id="6" name="Рисунок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04751" y="1238250"/>
          <a:ext cx="4168745" cy="618491"/>
        </a:xfrm>
        <a:prstGeom prst="rect">
          <a:avLst/>
        </a:prstGeom>
      </xdr:spPr>
    </xdr:pic>
    <xdr:clientData/>
  </xdr:twoCellAnchor>
  <xdr:twoCellAnchor editAs="oneCell">
    <xdr:from>
      <xdr:col>0</xdr:col>
      <xdr:colOff>301625</xdr:colOff>
      <xdr:row>1</xdr:row>
      <xdr:rowOff>158750</xdr:rowOff>
    </xdr:from>
    <xdr:to>
      <xdr:col>0</xdr:col>
      <xdr:colOff>4168775</xdr:colOff>
      <xdr:row>3</xdr:row>
      <xdr:rowOff>28575</xdr:rowOff>
    </xdr:to>
    <xdr:pic>
      <xdr:nvPicPr>
        <xdr:cNvPr id="8" name="Рисунок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1625" y="809625"/>
          <a:ext cx="3867150" cy="134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5349873</xdr:colOff>
      <xdr:row>0</xdr:row>
      <xdr:rowOff>142874</xdr:rowOff>
    </xdr:from>
    <xdr:to>
      <xdr:col>1</xdr:col>
      <xdr:colOff>2029373</xdr:colOff>
      <xdr:row>4</xdr:row>
      <xdr:rowOff>782415</xdr:rowOff>
    </xdr:to>
    <xdr:pic>
      <xdr:nvPicPr>
        <xdr:cNvPr id="3" name="Рисунок 2"/>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8810" t="16826" r="14762" b="28888"/>
        <a:stretch/>
      </xdr:blipFill>
      <xdr:spPr>
        <a:xfrm>
          <a:off x="5349873" y="142874"/>
          <a:ext cx="5760000" cy="306841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904876</xdr:colOff>
      <xdr:row>1</xdr:row>
      <xdr:rowOff>599638</xdr:rowOff>
    </xdr:from>
    <xdr:to>
      <xdr:col>3</xdr:col>
      <xdr:colOff>2358996</xdr:colOff>
      <xdr:row>2</xdr:row>
      <xdr:rowOff>43379</xdr:rowOff>
    </xdr:to>
    <xdr:pic>
      <xdr:nvPicPr>
        <xdr:cNvPr id="8" name="Рисунок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01" y="1250513"/>
          <a:ext cx="4168745" cy="618491"/>
        </a:xfrm>
        <a:prstGeom prst="rect">
          <a:avLst/>
        </a:prstGeom>
      </xdr:spPr>
    </xdr:pic>
    <xdr:clientData/>
  </xdr:twoCellAnchor>
  <xdr:twoCellAnchor editAs="oneCell">
    <xdr:from>
      <xdr:col>0</xdr:col>
      <xdr:colOff>349250</xdr:colOff>
      <xdr:row>1</xdr:row>
      <xdr:rowOff>190500</xdr:rowOff>
    </xdr:from>
    <xdr:to>
      <xdr:col>0</xdr:col>
      <xdr:colOff>4216400</xdr:colOff>
      <xdr:row>3</xdr:row>
      <xdr:rowOff>60325</xdr:rowOff>
    </xdr:to>
    <xdr:pic>
      <xdr:nvPicPr>
        <xdr:cNvPr id="6" name="Рисунок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9250" y="841375"/>
          <a:ext cx="3867150" cy="134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5334000</xdr:colOff>
      <xdr:row>0</xdr:row>
      <xdr:rowOff>173181</xdr:rowOff>
    </xdr:from>
    <xdr:to>
      <xdr:col>1</xdr:col>
      <xdr:colOff>2013500</xdr:colOff>
      <xdr:row>4</xdr:row>
      <xdr:rowOff>812722</xdr:rowOff>
    </xdr:to>
    <xdr:pic>
      <xdr:nvPicPr>
        <xdr:cNvPr id="5" name="Рисунок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8810" t="16826" r="14762" b="28888"/>
        <a:stretch/>
      </xdr:blipFill>
      <xdr:spPr>
        <a:xfrm>
          <a:off x="5334000" y="173181"/>
          <a:ext cx="5754227" cy="304676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Y114"/>
  <sheetViews>
    <sheetView tabSelected="1" view="pageBreakPreview" zoomScale="40" zoomScaleNormal="70" zoomScaleSheetLayoutView="40" zoomScalePageLayoutView="40" workbookViewId="0">
      <selection activeCell="N27" sqref="N27"/>
    </sheetView>
  </sheetViews>
  <sheetFormatPr defaultRowHeight="14.25"/>
  <cols>
    <col min="1" max="1" width="5.7109375" style="458" customWidth="1"/>
    <col min="2" max="2" width="159.42578125" style="445" customWidth="1"/>
    <col min="3" max="9" width="32.7109375" style="445" customWidth="1"/>
    <col min="10" max="10" width="18" style="445" customWidth="1"/>
    <col min="11" max="11" width="9.140625" style="445"/>
    <col min="12" max="12" width="15.5703125" style="445" bestFit="1" customWidth="1"/>
    <col min="13" max="13" width="20.28515625" style="445" customWidth="1"/>
    <col min="14" max="14" width="20.140625" style="445" bestFit="1" customWidth="1"/>
    <col min="15" max="15" width="13" style="445" bestFit="1" customWidth="1"/>
    <col min="16" max="16" width="25.85546875" style="445" customWidth="1"/>
    <col min="17" max="17" width="13.42578125" style="445" customWidth="1"/>
    <col min="18" max="18" width="13" style="445" bestFit="1" customWidth="1"/>
    <col min="19" max="19" width="12" style="445" customWidth="1"/>
    <col min="20" max="20" width="10.5703125" style="445" bestFit="1" customWidth="1"/>
    <col min="21" max="21" width="18" style="445" customWidth="1"/>
    <col min="22" max="22" width="13" style="445" bestFit="1" customWidth="1"/>
    <col min="23" max="23" width="18.42578125" style="445" customWidth="1"/>
    <col min="24" max="25" width="9.42578125" style="445" bestFit="1" customWidth="1"/>
    <col min="26" max="16384" width="9.140625" style="445"/>
  </cols>
  <sheetData>
    <row r="1" spans="1:25" ht="175.5" customHeight="1">
      <c r="A1" s="792"/>
      <c r="B1" s="793"/>
      <c r="C1" s="901"/>
      <c r="D1" s="901"/>
      <c r="E1" s="901"/>
      <c r="F1" s="901"/>
      <c r="G1" s="901"/>
      <c r="H1" s="901"/>
      <c r="I1" s="901"/>
    </row>
    <row r="2" spans="1:25" ht="69" customHeight="1">
      <c r="A2" s="902"/>
      <c r="B2" s="903"/>
      <c r="C2" s="903"/>
      <c r="D2" s="903"/>
      <c r="E2" s="903"/>
      <c r="F2" s="903"/>
      <c r="G2" s="903"/>
      <c r="H2" s="903"/>
      <c r="I2" s="903"/>
    </row>
    <row r="3" spans="1:25" ht="90" customHeight="1" thickBot="1">
      <c r="A3" s="788"/>
      <c r="B3" s="789"/>
      <c r="C3" s="789"/>
      <c r="D3" s="904" t="s">
        <v>1681</v>
      </c>
      <c r="E3" s="904"/>
      <c r="F3" s="904"/>
      <c r="G3" s="904"/>
      <c r="H3" s="904"/>
      <c r="I3" s="904"/>
    </row>
    <row r="4" spans="1:25" ht="30" customHeight="1">
      <c r="A4" s="857" t="s">
        <v>1</v>
      </c>
      <c r="B4" s="858"/>
      <c r="C4" s="778" t="s">
        <v>13</v>
      </c>
      <c r="D4" s="859" t="s">
        <v>698</v>
      </c>
      <c r="E4" s="859"/>
      <c r="F4" s="859" t="s">
        <v>7</v>
      </c>
      <c r="G4" s="859"/>
      <c r="H4" s="859" t="s">
        <v>1268</v>
      </c>
      <c r="I4" s="860"/>
      <c r="J4" s="447"/>
    </row>
    <row r="5" spans="1:25" ht="30" customHeight="1">
      <c r="A5" s="874" t="s">
        <v>1391</v>
      </c>
      <c r="B5" s="875"/>
      <c r="C5" s="535" t="s">
        <v>39</v>
      </c>
      <c r="D5" s="535" t="s">
        <v>39</v>
      </c>
      <c r="E5" s="535" t="s">
        <v>1272</v>
      </c>
      <c r="F5" s="535" t="s">
        <v>39</v>
      </c>
      <c r="G5" s="535" t="s">
        <v>1272</v>
      </c>
      <c r="H5" s="535"/>
      <c r="I5" s="536"/>
      <c r="J5" s="447"/>
      <c r="N5" s="780"/>
      <c r="O5" s="780"/>
      <c r="P5" s="780"/>
      <c r="Q5" s="780"/>
      <c r="R5" s="780"/>
      <c r="S5" s="780"/>
      <c r="T5" s="780"/>
      <c r="U5" s="780"/>
      <c r="V5" s="780"/>
    </row>
    <row r="6" spans="1:25" s="540" customFormat="1" ht="45" customHeight="1">
      <c r="A6" s="837" t="s">
        <v>1392</v>
      </c>
      <c r="B6" s="876"/>
      <c r="C6" s="537">
        <f>599000+25900</f>
        <v>624900</v>
      </c>
      <c r="D6" s="537">
        <v>709900</v>
      </c>
      <c r="E6" s="537">
        <f>D6+40000</f>
        <v>749900</v>
      </c>
      <c r="F6" s="537">
        <v>754900</v>
      </c>
      <c r="G6" s="537">
        <f>F6+40000</f>
        <v>794900</v>
      </c>
      <c r="H6" s="537"/>
      <c r="I6" s="538"/>
      <c r="J6" s="539"/>
      <c r="L6" s="541"/>
      <c r="N6" s="542"/>
      <c r="O6" s="542"/>
      <c r="P6" s="542"/>
      <c r="Q6" s="542"/>
      <c r="R6" s="542"/>
      <c r="S6" s="542"/>
      <c r="T6" s="542"/>
      <c r="U6" s="542"/>
      <c r="V6" s="542"/>
    </row>
    <row r="7" spans="1:25" ht="30" customHeight="1">
      <c r="A7" s="897" t="s">
        <v>1271</v>
      </c>
      <c r="B7" s="898"/>
      <c r="C7" s="543"/>
      <c r="D7" s="543" t="s">
        <v>39</v>
      </c>
      <c r="E7" s="543" t="s">
        <v>1272</v>
      </c>
      <c r="F7" s="543" t="s">
        <v>39</v>
      </c>
      <c r="G7" s="543" t="s">
        <v>1272</v>
      </c>
      <c r="H7" s="543" t="s">
        <v>39</v>
      </c>
      <c r="I7" s="544" t="s">
        <v>1272</v>
      </c>
      <c r="J7" s="452"/>
      <c r="M7" s="545"/>
    </row>
    <row r="8" spans="1:25" s="540" customFormat="1" ht="45" customHeight="1">
      <c r="A8" s="837" t="s">
        <v>1392</v>
      </c>
      <c r="B8" s="838"/>
      <c r="C8" s="546"/>
      <c r="D8" s="537">
        <f>D6+25000</f>
        <v>734900</v>
      </c>
      <c r="E8" s="537">
        <f>D8+40000</f>
        <v>774900</v>
      </c>
      <c r="F8" s="537">
        <f>F6+25000</f>
        <v>779900</v>
      </c>
      <c r="G8" s="537">
        <f>F8+40000</f>
        <v>819900</v>
      </c>
      <c r="H8" s="537">
        <v>869900</v>
      </c>
      <c r="I8" s="538">
        <f>H8+40000</f>
        <v>909900</v>
      </c>
      <c r="J8" s="539"/>
      <c r="N8" s="542"/>
      <c r="O8" s="542"/>
      <c r="P8" s="542"/>
    </row>
    <row r="9" spans="1:25" ht="30" customHeight="1">
      <c r="A9" s="897" t="s">
        <v>1273</v>
      </c>
      <c r="B9" s="898"/>
      <c r="C9" s="898"/>
      <c r="D9" s="898"/>
      <c r="E9" s="898"/>
      <c r="F9" s="898"/>
      <c r="G9" s="898"/>
      <c r="H9" s="898"/>
      <c r="I9" s="899"/>
      <c r="J9" s="452"/>
      <c r="M9" s="547"/>
      <c r="Q9" s="900"/>
      <c r="R9" s="900"/>
    </row>
    <row r="10" spans="1:25" ht="30" customHeight="1">
      <c r="A10" s="905" t="s">
        <v>1274</v>
      </c>
      <c r="B10" s="906"/>
      <c r="C10" s="548"/>
      <c r="D10" s="906" t="s">
        <v>1275</v>
      </c>
      <c r="E10" s="906"/>
      <c r="F10" s="906"/>
      <c r="G10" s="906"/>
      <c r="H10" s="906"/>
      <c r="I10" s="907"/>
      <c r="J10" s="452"/>
    </row>
    <row r="11" spans="1:25" ht="30" customHeight="1">
      <c r="A11" s="549"/>
      <c r="B11" s="779" t="s">
        <v>1393</v>
      </c>
      <c r="C11" s="593"/>
      <c r="D11" s="594"/>
      <c r="E11" s="593" t="s">
        <v>1394</v>
      </c>
      <c r="F11" s="779"/>
      <c r="G11" s="595"/>
      <c r="H11" s="779"/>
      <c r="I11" s="596"/>
      <c r="J11" s="447"/>
    </row>
    <row r="12" spans="1:25" ht="30" customHeight="1">
      <c r="A12" s="549"/>
      <c r="B12" s="779" t="s">
        <v>1395</v>
      </c>
      <c r="C12" s="597"/>
      <c r="D12" s="598"/>
      <c r="E12" s="779" t="s">
        <v>1396</v>
      </c>
      <c r="F12" s="779"/>
      <c r="G12" s="595"/>
      <c r="H12" s="779"/>
      <c r="I12" s="596"/>
      <c r="J12" s="447"/>
    </row>
    <row r="13" spans="1:25" ht="30" customHeight="1">
      <c r="A13" s="549"/>
      <c r="B13" s="779" t="s">
        <v>1397</v>
      </c>
      <c r="C13" s="597"/>
      <c r="D13" s="598"/>
      <c r="E13" s="779" t="s">
        <v>1398</v>
      </c>
      <c r="F13" s="779"/>
      <c r="G13" s="595"/>
      <c r="H13" s="779"/>
      <c r="I13" s="596"/>
      <c r="J13" s="447"/>
    </row>
    <row r="14" spans="1:25" ht="30" customHeight="1">
      <c r="A14" s="549"/>
      <c r="B14" s="779" t="s">
        <v>1399</v>
      </c>
      <c r="C14" s="597"/>
      <c r="D14" s="598"/>
      <c r="E14" s="779" t="s">
        <v>1400</v>
      </c>
      <c r="F14" s="779"/>
      <c r="G14" s="595"/>
      <c r="H14" s="779"/>
      <c r="I14" s="596"/>
      <c r="O14" s="448"/>
      <c r="P14" s="448"/>
      <c r="Q14" s="448"/>
      <c r="R14" s="448"/>
      <c r="S14" s="448"/>
      <c r="T14" s="448"/>
      <c r="U14" s="448"/>
      <c r="V14" s="448"/>
      <c r="W14" s="448"/>
      <c r="X14" s="448"/>
      <c r="Y14" s="448"/>
    </row>
    <row r="15" spans="1:25" ht="30" customHeight="1">
      <c r="A15" s="549"/>
      <c r="B15" s="891" t="s">
        <v>1401</v>
      </c>
      <c r="C15" s="891"/>
      <c r="D15" s="598"/>
      <c r="E15" s="779" t="s">
        <v>1402</v>
      </c>
      <c r="F15" s="779"/>
      <c r="G15" s="595"/>
      <c r="H15" s="779"/>
      <c r="I15" s="596"/>
    </row>
    <row r="16" spans="1:25" ht="30" customHeight="1">
      <c r="A16" s="549"/>
      <c r="B16" s="891" t="s">
        <v>1403</v>
      </c>
      <c r="C16" s="891"/>
      <c r="D16" s="594"/>
      <c r="E16" s="779" t="s">
        <v>1404</v>
      </c>
      <c r="F16" s="779"/>
      <c r="G16" s="595"/>
      <c r="H16" s="779"/>
      <c r="I16" s="596"/>
    </row>
    <row r="17" spans="1:16" ht="30" customHeight="1">
      <c r="A17" s="549"/>
      <c r="B17" s="593" t="s">
        <v>1405</v>
      </c>
      <c r="C17" s="779"/>
      <c r="D17" s="595"/>
      <c r="E17" s="779" t="s">
        <v>1406</v>
      </c>
      <c r="F17" s="779"/>
      <c r="G17" s="595"/>
      <c r="H17" s="779"/>
      <c r="I17" s="596"/>
      <c r="P17" s="550"/>
    </row>
    <row r="18" spans="1:16" ht="30" customHeight="1">
      <c r="A18" s="549"/>
      <c r="B18" s="779" t="s">
        <v>1407</v>
      </c>
      <c r="C18" s="779"/>
      <c r="D18" s="598"/>
      <c r="E18" s="779" t="s">
        <v>1408</v>
      </c>
      <c r="F18" s="779"/>
      <c r="G18" s="595"/>
      <c r="H18" s="779"/>
      <c r="I18" s="596"/>
      <c r="M18" s="551"/>
    </row>
    <row r="19" spans="1:16" ht="30" customHeight="1">
      <c r="A19" s="549"/>
      <c r="B19" s="779" t="s">
        <v>1409</v>
      </c>
      <c r="C19" s="779"/>
      <c r="D19" s="598"/>
      <c r="E19" s="779" t="s">
        <v>1410</v>
      </c>
      <c r="F19" s="779"/>
      <c r="G19" s="595"/>
      <c r="H19" s="779"/>
      <c r="I19" s="596"/>
    </row>
    <row r="20" spans="1:16" ht="30" customHeight="1">
      <c r="A20" s="549"/>
      <c r="B20" s="779" t="s">
        <v>1411</v>
      </c>
      <c r="C20" s="779"/>
      <c r="D20" s="598"/>
      <c r="E20" s="779" t="s">
        <v>1412</v>
      </c>
      <c r="F20" s="779"/>
      <c r="G20" s="595"/>
      <c r="H20" s="779"/>
      <c r="I20" s="596"/>
    </row>
    <row r="21" spans="1:16" ht="30" customHeight="1">
      <c r="A21" s="549"/>
      <c r="B21" s="779" t="s">
        <v>1413</v>
      </c>
      <c r="C21" s="779"/>
      <c r="D21" s="598"/>
      <c r="E21" s="779" t="s">
        <v>1414</v>
      </c>
      <c r="F21" s="779"/>
      <c r="G21" s="595"/>
      <c r="H21" s="779"/>
      <c r="I21" s="596"/>
      <c r="P21" s="454"/>
    </row>
    <row r="22" spans="1:16" ht="30" customHeight="1">
      <c r="A22" s="549"/>
      <c r="B22" s="779" t="s">
        <v>1415</v>
      </c>
      <c r="C22" s="779"/>
      <c r="D22" s="598"/>
      <c r="E22" s="779" t="s">
        <v>1416</v>
      </c>
      <c r="F22" s="779"/>
      <c r="G22" s="595"/>
      <c r="H22" s="779"/>
      <c r="I22" s="596"/>
      <c r="P22" s="454"/>
    </row>
    <row r="23" spans="1:16" ht="30" customHeight="1">
      <c r="A23" s="549"/>
      <c r="B23" s="779" t="s">
        <v>1417</v>
      </c>
      <c r="C23" s="779"/>
      <c r="D23" s="598"/>
      <c r="E23" s="779" t="s">
        <v>1418</v>
      </c>
      <c r="F23" s="779"/>
      <c r="G23" s="595"/>
      <c r="H23" s="779"/>
      <c r="I23" s="596"/>
      <c r="P23" s="454"/>
    </row>
    <row r="24" spans="1:16" s="449" customFormat="1" ht="30" customHeight="1">
      <c r="A24" s="549"/>
      <c r="B24" s="779" t="s">
        <v>1419</v>
      </c>
      <c r="C24" s="779"/>
      <c r="D24" s="598"/>
      <c r="E24" s="779" t="s">
        <v>1662</v>
      </c>
      <c r="F24" s="779"/>
      <c r="G24" s="599"/>
      <c r="H24" s="779"/>
      <c r="I24" s="596"/>
      <c r="P24" s="455"/>
    </row>
    <row r="25" spans="1:16" ht="30" customHeight="1">
      <c r="A25" s="549"/>
      <c r="B25" s="600" t="s">
        <v>1421</v>
      </c>
      <c r="C25" s="779"/>
      <c r="D25" s="598"/>
      <c r="E25" s="779" t="s">
        <v>1422</v>
      </c>
      <c r="F25" s="779"/>
      <c r="G25" s="595"/>
      <c r="H25" s="779"/>
      <c r="I25" s="596"/>
    </row>
    <row r="26" spans="1:16" ht="30" customHeight="1">
      <c r="A26" s="549"/>
      <c r="B26" s="779" t="s">
        <v>1423</v>
      </c>
      <c r="C26" s="779"/>
      <c r="D26" s="598"/>
      <c r="E26" s="779" t="s">
        <v>1424</v>
      </c>
      <c r="F26" s="779"/>
      <c r="G26" s="595"/>
      <c r="H26" s="779"/>
      <c r="I26" s="596"/>
    </row>
    <row r="27" spans="1:16" ht="30" customHeight="1">
      <c r="A27" s="549"/>
      <c r="B27" s="779" t="s">
        <v>1425</v>
      </c>
      <c r="C27" s="779"/>
      <c r="D27" s="598"/>
      <c r="E27" s="779" t="s">
        <v>1426</v>
      </c>
      <c r="F27" s="779"/>
      <c r="G27" s="595"/>
      <c r="H27" s="779"/>
      <c r="I27" s="596"/>
    </row>
    <row r="28" spans="1:16" ht="30" customHeight="1">
      <c r="A28" s="549"/>
      <c r="B28" s="779" t="s">
        <v>1420</v>
      </c>
      <c r="C28" s="779"/>
      <c r="D28" s="598"/>
      <c r="E28" s="779" t="s">
        <v>1661</v>
      </c>
      <c r="F28" s="779"/>
      <c r="G28" s="595"/>
      <c r="H28" s="779"/>
      <c r="I28" s="596"/>
    </row>
    <row r="29" spans="1:16" ht="30" customHeight="1">
      <c r="A29" s="892" t="s">
        <v>1276</v>
      </c>
      <c r="B29" s="893"/>
      <c r="C29" s="894"/>
      <c r="D29" s="895" t="s">
        <v>698</v>
      </c>
      <c r="E29" s="895"/>
      <c r="F29" s="895" t="s">
        <v>7</v>
      </c>
      <c r="G29" s="895"/>
      <c r="H29" s="895" t="s">
        <v>1268</v>
      </c>
      <c r="I29" s="896"/>
    </row>
    <row r="30" spans="1:16" ht="30" customHeight="1">
      <c r="A30" s="862" t="s">
        <v>1427</v>
      </c>
      <c r="B30" s="877" t="s">
        <v>1302</v>
      </c>
      <c r="C30" s="878"/>
      <c r="D30" s="879" t="s">
        <v>16</v>
      </c>
      <c r="E30" s="880"/>
      <c r="F30" s="879" t="s">
        <v>16</v>
      </c>
      <c r="G30" s="880"/>
      <c r="H30" s="879" t="s">
        <v>16</v>
      </c>
      <c r="I30" s="881"/>
    </row>
    <row r="31" spans="1:16" ht="30" customHeight="1">
      <c r="A31" s="862"/>
      <c r="B31" s="868" t="s">
        <v>3</v>
      </c>
      <c r="C31" s="869"/>
      <c r="D31" s="888" t="s">
        <v>16</v>
      </c>
      <c r="E31" s="889"/>
      <c r="F31" s="888" t="s">
        <v>16</v>
      </c>
      <c r="G31" s="889"/>
      <c r="H31" s="888" t="s">
        <v>16</v>
      </c>
      <c r="I31" s="890"/>
    </row>
    <row r="32" spans="1:16" ht="30" customHeight="1">
      <c r="A32" s="862"/>
      <c r="B32" s="877" t="s">
        <v>1428</v>
      </c>
      <c r="C32" s="878"/>
      <c r="D32" s="879" t="s">
        <v>16</v>
      </c>
      <c r="E32" s="880"/>
      <c r="F32" s="879" t="s">
        <v>16</v>
      </c>
      <c r="G32" s="880"/>
      <c r="H32" s="879" t="s">
        <v>16</v>
      </c>
      <c r="I32" s="881"/>
    </row>
    <row r="33" spans="1:9" ht="30" customHeight="1">
      <c r="A33" s="862"/>
      <c r="B33" s="868" t="s">
        <v>11</v>
      </c>
      <c r="C33" s="869"/>
      <c r="D33" s="888" t="s">
        <v>16</v>
      </c>
      <c r="E33" s="889"/>
      <c r="F33" s="888" t="s">
        <v>16</v>
      </c>
      <c r="G33" s="889"/>
      <c r="H33" s="888" t="s">
        <v>16</v>
      </c>
      <c r="I33" s="890"/>
    </row>
    <row r="34" spans="1:9" s="449" customFormat="1" ht="30" customHeight="1">
      <c r="A34" s="862"/>
      <c r="B34" s="877" t="s">
        <v>1429</v>
      </c>
      <c r="C34" s="878"/>
      <c r="D34" s="879" t="s">
        <v>16</v>
      </c>
      <c r="E34" s="880"/>
      <c r="F34" s="879" t="s">
        <v>16</v>
      </c>
      <c r="G34" s="880"/>
      <c r="H34" s="879" t="s">
        <v>16</v>
      </c>
      <c r="I34" s="881"/>
    </row>
    <row r="35" spans="1:9" s="449" customFormat="1" ht="30" customHeight="1">
      <c r="A35" s="862"/>
      <c r="B35" s="868" t="s">
        <v>4</v>
      </c>
      <c r="C35" s="869"/>
      <c r="D35" s="888" t="s">
        <v>16</v>
      </c>
      <c r="E35" s="889"/>
      <c r="F35" s="888" t="s">
        <v>16</v>
      </c>
      <c r="G35" s="889"/>
      <c r="H35" s="888"/>
      <c r="I35" s="890"/>
    </row>
    <row r="36" spans="1:9" s="449" customFormat="1" ht="60" customHeight="1">
      <c r="A36" s="862"/>
      <c r="B36" s="877" t="s">
        <v>1278</v>
      </c>
      <c r="C36" s="878"/>
      <c r="D36" s="879"/>
      <c r="E36" s="880"/>
      <c r="F36" s="879" t="s">
        <v>16</v>
      </c>
      <c r="G36" s="880"/>
      <c r="H36" s="879" t="s">
        <v>16</v>
      </c>
      <c r="I36" s="881"/>
    </row>
    <row r="37" spans="1:9" ht="30" customHeight="1">
      <c r="A37" s="862"/>
      <c r="B37" s="868" t="s">
        <v>1277</v>
      </c>
      <c r="C37" s="869"/>
      <c r="D37" s="888"/>
      <c r="E37" s="889"/>
      <c r="F37" s="888" t="s">
        <v>16</v>
      </c>
      <c r="G37" s="889"/>
      <c r="H37" s="888" t="s">
        <v>16</v>
      </c>
      <c r="I37" s="890"/>
    </row>
    <row r="38" spans="1:9" ht="30" customHeight="1">
      <c r="A38" s="862"/>
      <c r="B38" s="877" t="s">
        <v>69</v>
      </c>
      <c r="C38" s="878"/>
      <c r="D38" s="879"/>
      <c r="E38" s="880"/>
      <c r="F38" s="879" t="s">
        <v>16</v>
      </c>
      <c r="G38" s="880"/>
      <c r="H38" s="879" t="s">
        <v>16</v>
      </c>
      <c r="I38" s="881"/>
    </row>
    <row r="39" spans="1:9" ht="30" customHeight="1">
      <c r="A39" s="862"/>
      <c r="B39" s="868" t="s">
        <v>1280</v>
      </c>
      <c r="C39" s="869"/>
      <c r="D39" s="888"/>
      <c r="E39" s="889"/>
      <c r="F39" s="888" t="s">
        <v>16</v>
      </c>
      <c r="G39" s="889"/>
      <c r="H39" s="888" t="s">
        <v>16</v>
      </c>
      <c r="I39" s="890"/>
    </row>
    <row r="40" spans="1:9" ht="30" customHeight="1">
      <c r="A40" s="862"/>
      <c r="B40" s="877" t="s">
        <v>1279</v>
      </c>
      <c r="C40" s="878"/>
      <c r="D40" s="879"/>
      <c r="E40" s="880"/>
      <c r="F40" s="879" t="s">
        <v>16</v>
      </c>
      <c r="G40" s="880"/>
      <c r="H40" s="879" t="s">
        <v>16</v>
      </c>
      <c r="I40" s="881"/>
    </row>
    <row r="41" spans="1:9" ht="30" customHeight="1">
      <c r="A41" s="862"/>
      <c r="B41" s="868" t="s">
        <v>1281</v>
      </c>
      <c r="C41" s="869"/>
      <c r="D41" s="888"/>
      <c r="E41" s="889"/>
      <c r="F41" s="888" t="s">
        <v>16</v>
      </c>
      <c r="G41" s="889"/>
      <c r="H41" s="888" t="s">
        <v>16</v>
      </c>
      <c r="I41" s="890"/>
    </row>
    <row r="42" spans="1:9" ht="30" customHeight="1">
      <c r="A42" s="862"/>
      <c r="B42" s="877" t="s">
        <v>12</v>
      </c>
      <c r="C42" s="878"/>
      <c r="D42" s="879"/>
      <c r="E42" s="880"/>
      <c r="F42" s="879" t="s">
        <v>16</v>
      </c>
      <c r="G42" s="880"/>
      <c r="H42" s="879" t="s">
        <v>16</v>
      </c>
      <c r="I42" s="881"/>
    </row>
    <row r="43" spans="1:9" ht="30" customHeight="1">
      <c r="A43" s="862"/>
      <c r="B43" s="868" t="s">
        <v>1430</v>
      </c>
      <c r="C43" s="869"/>
      <c r="D43" s="888"/>
      <c r="E43" s="889"/>
      <c r="F43" s="888" t="s">
        <v>16</v>
      </c>
      <c r="G43" s="889"/>
      <c r="H43" s="888" t="s">
        <v>16</v>
      </c>
      <c r="I43" s="890"/>
    </row>
    <row r="44" spans="1:9" s="449" customFormat="1" ht="30" customHeight="1">
      <c r="A44" s="862"/>
      <c r="B44" s="877" t="s">
        <v>5</v>
      </c>
      <c r="C44" s="878"/>
      <c r="D44" s="879"/>
      <c r="E44" s="880"/>
      <c r="F44" s="879"/>
      <c r="G44" s="880"/>
      <c r="H44" s="879" t="s">
        <v>16</v>
      </c>
      <c r="I44" s="881"/>
    </row>
    <row r="45" spans="1:9" ht="30" customHeight="1">
      <c r="A45" s="862"/>
      <c r="B45" s="868" t="s">
        <v>1649</v>
      </c>
      <c r="C45" s="887"/>
      <c r="D45" s="887"/>
      <c r="E45" s="869"/>
      <c r="F45" s="888"/>
      <c r="G45" s="889"/>
      <c r="H45" s="888" t="s">
        <v>16</v>
      </c>
      <c r="I45" s="890"/>
    </row>
    <row r="46" spans="1:9" ht="30" customHeight="1">
      <c r="A46" s="862"/>
      <c r="B46" s="877" t="s">
        <v>8</v>
      </c>
      <c r="C46" s="878"/>
      <c r="D46" s="879"/>
      <c r="E46" s="880"/>
      <c r="F46" s="879"/>
      <c r="G46" s="880"/>
      <c r="H46" s="879" t="s">
        <v>16</v>
      </c>
      <c r="I46" s="881"/>
    </row>
    <row r="47" spans="1:9" ht="30" customHeight="1">
      <c r="A47" s="863"/>
      <c r="B47" s="882" t="s">
        <v>33</v>
      </c>
      <c r="C47" s="883"/>
      <c r="D47" s="884"/>
      <c r="E47" s="885"/>
      <c r="F47" s="884"/>
      <c r="G47" s="885"/>
      <c r="H47" s="884" t="s">
        <v>16</v>
      </c>
      <c r="I47" s="886"/>
    </row>
    <row r="48" spans="1:9" ht="33" customHeight="1">
      <c r="A48" s="861" t="s">
        <v>1432</v>
      </c>
      <c r="B48" s="864" t="s">
        <v>1433</v>
      </c>
      <c r="C48" s="865"/>
      <c r="D48" s="866"/>
      <c r="E48" s="866"/>
      <c r="F48" s="866" t="s">
        <v>16</v>
      </c>
      <c r="G48" s="866"/>
      <c r="H48" s="866" t="s">
        <v>16</v>
      </c>
      <c r="I48" s="867"/>
    </row>
    <row r="49" spans="1:9" ht="33" customHeight="1">
      <c r="A49" s="862"/>
      <c r="B49" s="868" t="s">
        <v>1303</v>
      </c>
      <c r="C49" s="869"/>
      <c r="D49" s="870"/>
      <c r="E49" s="870"/>
      <c r="F49" s="870" t="s">
        <v>16</v>
      </c>
      <c r="G49" s="870"/>
      <c r="H49" s="870" t="s">
        <v>16</v>
      </c>
      <c r="I49" s="871"/>
    </row>
    <row r="50" spans="1:9" ht="33" customHeight="1">
      <c r="A50" s="862"/>
      <c r="B50" s="853" t="s">
        <v>1282</v>
      </c>
      <c r="C50" s="854"/>
      <c r="D50" s="872"/>
      <c r="E50" s="872"/>
      <c r="F50" s="872"/>
      <c r="G50" s="872"/>
      <c r="H50" s="872" t="s">
        <v>16</v>
      </c>
      <c r="I50" s="873"/>
    </row>
    <row r="51" spans="1:9" ht="33" customHeight="1">
      <c r="A51" s="862"/>
      <c r="B51" s="868" t="s">
        <v>1283</v>
      </c>
      <c r="C51" s="869"/>
      <c r="D51" s="870"/>
      <c r="E51" s="870"/>
      <c r="F51" s="870"/>
      <c r="G51" s="870"/>
      <c r="H51" s="870" t="s">
        <v>16</v>
      </c>
      <c r="I51" s="871"/>
    </row>
    <row r="52" spans="1:9" ht="33" customHeight="1">
      <c r="A52" s="862"/>
      <c r="B52" s="853" t="s">
        <v>1434</v>
      </c>
      <c r="C52" s="854"/>
      <c r="D52" s="872"/>
      <c r="E52" s="872"/>
      <c r="F52" s="872"/>
      <c r="G52" s="872"/>
      <c r="H52" s="872" t="s">
        <v>16</v>
      </c>
      <c r="I52" s="873"/>
    </row>
    <row r="53" spans="1:9" ht="33" customHeight="1">
      <c r="A53" s="862"/>
      <c r="B53" s="868" t="s">
        <v>1435</v>
      </c>
      <c r="C53" s="869"/>
      <c r="D53" s="870"/>
      <c r="E53" s="870"/>
      <c r="F53" s="870"/>
      <c r="G53" s="870"/>
      <c r="H53" s="870" t="s">
        <v>16</v>
      </c>
      <c r="I53" s="871"/>
    </row>
    <row r="54" spans="1:9" ht="33" customHeight="1">
      <c r="A54" s="862"/>
      <c r="B54" s="853" t="s">
        <v>1436</v>
      </c>
      <c r="C54" s="854"/>
      <c r="D54" s="872"/>
      <c r="E54" s="872"/>
      <c r="F54" s="872"/>
      <c r="G54" s="872"/>
      <c r="H54" s="872" t="s">
        <v>16</v>
      </c>
      <c r="I54" s="873"/>
    </row>
    <row r="55" spans="1:9" ht="33" customHeight="1">
      <c r="A55" s="862"/>
      <c r="B55" s="868" t="s">
        <v>1047</v>
      </c>
      <c r="C55" s="869"/>
      <c r="D55" s="870"/>
      <c r="E55" s="870"/>
      <c r="F55" s="870"/>
      <c r="G55" s="870"/>
      <c r="H55" s="870" t="s">
        <v>16</v>
      </c>
      <c r="I55" s="871"/>
    </row>
    <row r="56" spans="1:9" ht="33" customHeight="1">
      <c r="A56" s="862"/>
      <c r="B56" s="853" t="s">
        <v>1437</v>
      </c>
      <c r="C56" s="854"/>
      <c r="D56" s="872"/>
      <c r="E56" s="872"/>
      <c r="F56" s="872"/>
      <c r="G56" s="872"/>
      <c r="H56" s="872" t="s">
        <v>16</v>
      </c>
      <c r="I56" s="873"/>
    </row>
    <row r="57" spans="1:9" ht="33" customHeight="1">
      <c r="A57" s="862"/>
      <c r="B57" s="868" t="s">
        <v>1438</v>
      </c>
      <c r="C57" s="869"/>
      <c r="D57" s="870"/>
      <c r="E57" s="870"/>
      <c r="F57" s="870"/>
      <c r="G57" s="870"/>
      <c r="H57" s="870" t="s">
        <v>16</v>
      </c>
      <c r="I57" s="871"/>
    </row>
    <row r="58" spans="1:9" ht="33" customHeight="1" thickBot="1">
      <c r="A58" s="863"/>
      <c r="B58" s="853" t="s">
        <v>0</v>
      </c>
      <c r="C58" s="854"/>
      <c r="D58" s="855"/>
      <c r="E58" s="855"/>
      <c r="F58" s="855"/>
      <c r="G58" s="855"/>
      <c r="H58" s="855" t="s">
        <v>16</v>
      </c>
      <c r="I58" s="856"/>
    </row>
    <row r="59" spans="1:9" ht="30" customHeight="1">
      <c r="A59" s="857" t="s">
        <v>1</v>
      </c>
      <c r="B59" s="858"/>
      <c r="C59" s="778" t="s">
        <v>13</v>
      </c>
      <c r="D59" s="859" t="s">
        <v>698</v>
      </c>
      <c r="E59" s="859"/>
      <c r="F59" s="859" t="s">
        <v>7</v>
      </c>
      <c r="G59" s="859"/>
      <c r="H59" s="859" t="s">
        <v>1268</v>
      </c>
      <c r="I59" s="860"/>
    </row>
    <row r="60" spans="1:9" ht="30" customHeight="1">
      <c r="A60" s="874" t="s">
        <v>1391</v>
      </c>
      <c r="B60" s="875"/>
      <c r="C60" s="535" t="s">
        <v>39</v>
      </c>
      <c r="D60" s="535" t="s">
        <v>39</v>
      </c>
      <c r="E60" s="535" t="s">
        <v>1272</v>
      </c>
      <c r="F60" s="535" t="s">
        <v>39</v>
      </c>
      <c r="G60" s="535" t="s">
        <v>1272</v>
      </c>
      <c r="H60" s="535"/>
      <c r="I60" s="536"/>
    </row>
    <row r="61" spans="1:9" s="540" customFormat="1" ht="45" customHeight="1">
      <c r="A61" s="837" t="s">
        <v>1392</v>
      </c>
      <c r="B61" s="876"/>
      <c r="C61" s="537">
        <f>C6</f>
        <v>624900</v>
      </c>
      <c r="D61" s="537">
        <f t="shared" ref="D61:G61" si="0">D6</f>
        <v>709900</v>
      </c>
      <c r="E61" s="537">
        <f t="shared" si="0"/>
        <v>749900</v>
      </c>
      <c r="F61" s="537">
        <f t="shared" si="0"/>
        <v>754900</v>
      </c>
      <c r="G61" s="537">
        <f t="shared" si="0"/>
        <v>794900</v>
      </c>
      <c r="H61" s="552"/>
      <c r="I61" s="553"/>
    </row>
    <row r="62" spans="1:9" ht="30" customHeight="1">
      <c r="A62" s="835" t="s">
        <v>1271</v>
      </c>
      <c r="B62" s="836"/>
      <c r="C62" s="554"/>
      <c r="D62" s="543" t="s">
        <v>39</v>
      </c>
      <c r="E62" s="543" t="s">
        <v>1272</v>
      </c>
      <c r="F62" s="543" t="s">
        <v>39</v>
      </c>
      <c r="G62" s="543" t="s">
        <v>1272</v>
      </c>
      <c r="H62" s="543" t="s">
        <v>39</v>
      </c>
      <c r="I62" s="544" t="s">
        <v>1272</v>
      </c>
    </row>
    <row r="63" spans="1:9" s="540" customFormat="1" ht="45" customHeight="1">
      <c r="A63" s="837" t="s">
        <v>1392</v>
      </c>
      <c r="B63" s="838"/>
      <c r="C63" s="546"/>
      <c r="D63" s="537">
        <f t="shared" ref="D63:I63" si="1">D8</f>
        <v>734900</v>
      </c>
      <c r="E63" s="537">
        <f t="shared" si="1"/>
        <v>774900</v>
      </c>
      <c r="F63" s="537">
        <f t="shared" si="1"/>
        <v>779900</v>
      </c>
      <c r="G63" s="537">
        <f t="shared" si="1"/>
        <v>819900</v>
      </c>
      <c r="H63" s="537">
        <f t="shared" si="1"/>
        <v>869900</v>
      </c>
      <c r="I63" s="538">
        <f t="shared" si="1"/>
        <v>909900</v>
      </c>
    </row>
    <row r="64" spans="1:9" ht="30" customHeight="1">
      <c r="A64" s="839" t="s">
        <v>1439</v>
      </c>
      <c r="B64" s="841" t="s">
        <v>1440</v>
      </c>
      <c r="C64" s="842"/>
      <c r="D64" s="849"/>
      <c r="E64" s="849"/>
      <c r="F64" s="850"/>
      <c r="G64" s="850"/>
      <c r="H64" s="851"/>
      <c r="I64" s="852"/>
    </row>
    <row r="65" spans="1:12" ht="30" customHeight="1">
      <c r="A65" s="839"/>
      <c r="B65" s="811" t="s">
        <v>782</v>
      </c>
      <c r="C65" s="812"/>
      <c r="D65" s="827"/>
      <c r="E65" s="827"/>
      <c r="F65" s="813">
        <v>30000</v>
      </c>
      <c r="G65" s="814"/>
      <c r="H65" s="805"/>
      <c r="I65" s="806"/>
    </row>
    <row r="66" spans="1:12" ht="64.5" customHeight="1">
      <c r="A66" s="839"/>
      <c r="B66" s="809" t="s">
        <v>1441</v>
      </c>
      <c r="C66" s="810"/>
      <c r="D66" s="827"/>
      <c r="E66" s="827"/>
      <c r="F66" s="815"/>
      <c r="G66" s="816"/>
      <c r="H66" s="805"/>
      <c r="I66" s="806"/>
    </row>
    <row r="67" spans="1:12" ht="30" customHeight="1">
      <c r="A67" s="839"/>
      <c r="B67" s="811" t="s">
        <v>1442</v>
      </c>
      <c r="C67" s="812"/>
      <c r="D67" s="827"/>
      <c r="E67" s="827"/>
      <c r="F67" s="813">
        <v>40000</v>
      </c>
      <c r="G67" s="814"/>
      <c r="H67" s="805"/>
      <c r="I67" s="806"/>
    </row>
    <row r="68" spans="1:12" ht="128.25" customHeight="1">
      <c r="A68" s="839"/>
      <c r="B68" s="809" t="s">
        <v>1443</v>
      </c>
      <c r="C68" s="810"/>
      <c r="D68" s="827"/>
      <c r="E68" s="827"/>
      <c r="F68" s="815"/>
      <c r="G68" s="816"/>
      <c r="H68" s="805"/>
      <c r="I68" s="806"/>
    </row>
    <row r="69" spans="1:12" s="456" customFormat="1" ht="30" customHeight="1">
      <c r="A69" s="839"/>
      <c r="B69" s="811" t="s">
        <v>1444</v>
      </c>
      <c r="C69" s="812"/>
      <c r="D69" s="827"/>
      <c r="E69" s="827"/>
      <c r="F69" s="813">
        <v>40000</v>
      </c>
      <c r="G69" s="814"/>
      <c r="H69" s="805"/>
      <c r="I69" s="806"/>
    </row>
    <row r="70" spans="1:12" s="456" customFormat="1" ht="89.25" customHeight="1">
      <c r="A70" s="839"/>
      <c r="B70" s="809" t="s">
        <v>1445</v>
      </c>
      <c r="C70" s="810"/>
      <c r="D70" s="827"/>
      <c r="E70" s="827"/>
      <c r="F70" s="815"/>
      <c r="G70" s="816"/>
      <c r="H70" s="805"/>
      <c r="I70" s="806"/>
    </row>
    <row r="71" spans="1:12" s="456" customFormat="1" ht="30" customHeight="1">
      <c r="A71" s="839"/>
      <c r="B71" s="811" t="s">
        <v>1446</v>
      </c>
      <c r="C71" s="812"/>
      <c r="D71" s="827"/>
      <c r="E71" s="827"/>
      <c r="F71" s="831">
        <v>70000</v>
      </c>
      <c r="G71" s="832"/>
      <c r="H71" s="807"/>
      <c r="I71" s="808"/>
    </row>
    <row r="72" spans="1:12" s="456" customFormat="1" ht="30" customHeight="1">
      <c r="A72" s="839"/>
      <c r="B72" s="845" t="s">
        <v>1447</v>
      </c>
      <c r="C72" s="846"/>
      <c r="D72" s="833"/>
      <c r="E72" s="834"/>
      <c r="F72" s="847"/>
      <c r="G72" s="848"/>
      <c r="H72" s="825"/>
      <c r="I72" s="826"/>
    </row>
    <row r="73" spans="1:12" ht="30" customHeight="1">
      <c r="A73" s="839"/>
      <c r="B73" s="811" t="s">
        <v>1448</v>
      </c>
      <c r="C73" s="812"/>
      <c r="D73" s="827"/>
      <c r="E73" s="827"/>
      <c r="F73" s="827"/>
      <c r="G73" s="827"/>
      <c r="H73" s="813">
        <v>40000</v>
      </c>
      <c r="I73" s="829"/>
    </row>
    <row r="74" spans="1:12" ht="87" customHeight="1">
      <c r="A74" s="839"/>
      <c r="B74" s="809" t="s">
        <v>1449</v>
      </c>
      <c r="C74" s="810"/>
      <c r="D74" s="827"/>
      <c r="E74" s="827"/>
      <c r="F74" s="827"/>
      <c r="G74" s="827"/>
      <c r="H74" s="815"/>
      <c r="I74" s="830"/>
    </row>
    <row r="75" spans="1:12" ht="30" customHeight="1">
      <c r="A75" s="839"/>
      <c r="B75" s="811" t="s">
        <v>1450</v>
      </c>
      <c r="C75" s="812"/>
      <c r="D75" s="827"/>
      <c r="E75" s="827"/>
      <c r="F75" s="827"/>
      <c r="G75" s="827"/>
      <c r="H75" s="813">
        <v>40000</v>
      </c>
      <c r="I75" s="829"/>
      <c r="L75" s="457"/>
    </row>
    <row r="76" spans="1:12" ht="106.5" customHeight="1">
      <c r="A76" s="839"/>
      <c r="B76" s="809" t="s">
        <v>1451</v>
      </c>
      <c r="C76" s="810"/>
      <c r="D76" s="827"/>
      <c r="E76" s="827"/>
      <c r="F76" s="827"/>
      <c r="G76" s="827"/>
      <c r="H76" s="815"/>
      <c r="I76" s="830"/>
      <c r="L76" s="457"/>
    </row>
    <row r="77" spans="1:12" ht="30" customHeight="1">
      <c r="A77" s="839"/>
      <c r="B77" s="811" t="s">
        <v>1452</v>
      </c>
      <c r="C77" s="812"/>
      <c r="D77" s="827"/>
      <c r="E77" s="827"/>
      <c r="F77" s="827"/>
      <c r="G77" s="827"/>
      <c r="H77" s="813">
        <v>36000</v>
      </c>
      <c r="I77" s="829"/>
    </row>
    <row r="78" spans="1:12" ht="65.25" customHeight="1">
      <c r="A78" s="839"/>
      <c r="B78" s="809" t="s">
        <v>1453</v>
      </c>
      <c r="C78" s="810"/>
      <c r="D78" s="827"/>
      <c r="E78" s="827"/>
      <c r="F78" s="827"/>
      <c r="G78" s="827"/>
      <c r="H78" s="815"/>
      <c r="I78" s="830"/>
    </row>
    <row r="79" spans="1:12" ht="30">
      <c r="A79" s="839"/>
      <c r="B79" s="843" t="s">
        <v>1454</v>
      </c>
      <c r="C79" s="844"/>
      <c r="D79" s="827"/>
      <c r="E79" s="827"/>
      <c r="F79" s="827"/>
      <c r="G79" s="827"/>
      <c r="H79" s="818">
        <v>80000</v>
      </c>
      <c r="I79" s="819"/>
    </row>
    <row r="80" spans="1:12" ht="30" customHeight="1" thickBot="1">
      <c r="A80" s="840"/>
      <c r="B80" s="820" t="s">
        <v>1650</v>
      </c>
      <c r="C80" s="821"/>
      <c r="D80" s="828"/>
      <c r="E80" s="828"/>
      <c r="F80" s="828"/>
      <c r="G80" s="828"/>
      <c r="H80" s="822">
        <v>116000</v>
      </c>
      <c r="I80" s="823"/>
    </row>
    <row r="81" spans="1:9" ht="25.5" customHeight="1">
      <c r="A81" s="451"/>
      <c r="B81" s="824" t="s">
        <v>1455</v>
      </c>
      <c r="C81" s="824"/>
      <c r="D81" s="824"/>
      <c r="E81" s="824"/>
      <c r="F81" s="824"/>
      <c r="G81" s="824"/>
      <c r="H81" s="824"/>
      <c r="I81" s="824"/>
    </row>
    <row r="82" spans="1:9" ht="18">
      <c r="A82" s="451"/>
      <c r="B82" s="824" t="s">
        <v>1644</v>
      </c>
      <c r="C82" s="824"/>
      <c r="D82" s="824"/>
      <c r="E82" s="824"/>
      <c r="F82" s="824"/>
      <c r="G82" s="824"/>
      <c r="H82" s="824"/>
      <c r="I82" s="824"/>
    </row>
    <row r="83" spans="1:9" ht="136.5" customHeight="1">
      <c r="B83" s="817" t="s">
        <v>1643</v>
      </c>
      <c r="C83" s="817"/>
      <c r="D83" s="817"/>
      <c r="E83" s="817"/>
      <c r="F83" s="817"/>
      <c r="G83" s="817"/>
      <c r="H83" s="817"/>
      <c r="I83" s="817"/>
    </row>
    <row r="84" spans="1:9" ht="40.5" customHeight="1">
      <c r="B84" s="817" t="s">
        <v>96</v>
      </c>
      <c r="C84" s="817"/>
      <c r="D84" s="817"/>
      <c r="E84" s="817"/>
      <c r="F84" s="817"/>
      <c r="G84" s="817"/>
      <c r="H84" s="817"/>
      <c r="I84" s="817"/>
    </row>
    <row r="89" spans="1:9">
      <c r="B89" s="555"/>
    </row>
    <row r="100" spans="2:25" s="458" customFormat="1" ht="26.25" customHeight="1">
      <c r="B100" s="445"/>
      <c r="C100" s="445"/>
      <c r="D100" s="445"/>
      <c r="E100" s="445"/>
      <c r="F100" s="445"/>
      <c r="G100" s="445"/>
      <c r="H100" s="445"/>
      <c r="I100" s="445"/>
      <c r="J100" s="445"/>
      <c r="K100" s="445"/>
      <c r="L100" s="445"/>
      <c r="M100" s="445"/>
      <c r="N100" s="445"/>
      <c r="O100" s="445"/>
      <c r="P100" s="445"/>
      <c r="Q100" s="445"/>
      <c r="R100" s="445"/>
      <c r="S100" s="445"/>
      <c r="T100" s="445"/>
      <c r="U100" s="445"/>
      <c r="V100" s="445"/>
      <c r="W100" s="445"/>
      <c r="X100" s="445"/>
      <c r="Y100" s="445"/>
    </row>
    <row r="101" spans="2:25" s="458" customFormat="1" ht="26.25" customHeight="1">
      <c r="B101" s="445"/>
      <c r="C101" s="445"/>
      <c r="D101" s="445"/>
      <c r="E101" s="445"/>
      <c r="F101" s="445"/>
      <c r="G101" s="445"/>
      <c r="H101" s="445"/>
      <c r="I101" s="445"/>
      <c r="J101" s="445"/>
      <c r="K101" s="445"/>
      <c r="L101" s="445"/>
      <c r="M101" s="445"/>
      <c r="N101" s="445"/>
      <c r="O101" s="445"/>
      <c r="P101" s="445"/>
      <c r="Q101" s="445"/>
      <c r="R101" s="445"/>
      <c r="S101" s="445"/>
      <c r="T101" s="445"/>
      <c r="U101" s="445"/>
      <c r="V101" s="445"/>
      <c r="W101" s="445"/>
      <c r="X101" s="445"/>
      <c r="Y101" s="445"/>
    </row>
    <row r="102" spans="2:25" s="458" customFormat="1" ht="26.25" customHeight="1">
      <c r="B102" s="445"/>
      <c r="C102" s="445"/>
      <c r="D102" s="445"/>
      <c r="E102" s="445"/>
      <c r="F102" s="445"/>
      <c r="G102" s="445"/>
      <c r="H102" s="445"/>
      <c r="I102" s="445"/>
      <c r="J102" s="445"/>
      <c r="K102" s="445"/>
      <c r="L102" s="445"/>
      <c r="M102" s="445"/>
      <c r="N102" s="445"/>
      <c r="O102" s="445"/>
      <c r="P102" s="445"/>
      <c r="Q102" s="445"/>
      <c r="R102" s="445"/>
      <c r="S102" s="445"/>
      <c r="T102" s="445"/>
      <c r="U102" s="445"/>
      <c r="V102" s="445"/>
      <c r="W102" s="445"/>
      <c r="X102" s="445"/>
      <c r="Y102" s="445"/>
    </row>
    <row r="103" spans="2:25" s="458" customFormat="1" ht="26.25" customHeight="1">
      <c r="B103" s="445"/>
      <c r="C103" s="445"/>
      <c r="D103" s="445"/>
      <c r="E103" s="445"/>
      <c r="F103" s="445"/>
      <c r="G103" s="445"/>
      <c r="H103" s="445"/>
      <c r="I103" s="445"/>
      <c r="J103" s="445"/>
      <c r="K103" s="445"/>
      <c r="L103" s="445"/>
      <c r="M103" s="445"/>
      <c r="N103" s="445"/>
      <c r="O103" s="445"/>
      <c r="P103" s="445"/>
      <c r="Q103" s="445"/>
      <c r="R103" s="445"/>
      <c r="S103" s="445"/>
      <c r="T103" s="445"/>
      <c r="U103" s="445"/>
      <c r="V103" s="445"/>
      <c r="W103" s="445"/>
      <c r="X103" s="445"/>
      <c r="Y103" s="445"/>
    </row>
    <row r="104" spans="2:25" s="458" customFormat="1" ht="26.25" customHeight="1">
      <c r="B104" s="445"/>
      <c r="C104" s="445"/>
      <c r="D104" s="445"/>
      <c r="E104" s="445"/>
      <c r="F104" s="445"/>
      <c r="G104" s="445"/>
      <c r="H104" s="445"/>
      <c r="I104" s="445"/>
      <c r="J104" s="445"/>
      <c r="K104" s="445"/>
      <c r="L104" s="445"/>
      <c r="M104" s="445"/>
      <c r="N104" s="445"/>
      <c r="O104" s="445"/>
      <c r="P104" s="445"/>
      <c r="Q104" s="445"/>
      <c r="R104" s="445"/>
      <c r="S104" s="445"/>
      <c r="T104" s="445"/>
      <c r="U104" s="445"/>
      <c r="V104" s="445"/>
      <c r="W104" s="445"/>
      <c r="X104" s="445"/>
      <c r="Y104" s="445"/>
    </row>
    <row r="105" spans="2:25" s="458" customFormat="1" ht="26.25" customHeight="1">
      <c r="B105" s="445"/>
      <c r="C105" s="445"/>
      <c r="D105" s="445"/>
      <c r="E105" s="445"/>
      <c r="F105" s="445"/>
      <c r="G105" s="445"/>
      <c r="H105" s="445"/>
      <c r="I105" s="445"/>
      <c r="J105" s="445"/>
      <c r="K105" s="445"/>
      <c r="L105" s="445"/>
      <c r="M105" s="445"/>
      <c r="N105" s="445"/>
      <c r="O105" s="445"/>
      <c r="P105" s="445"/>
      <c r="Q105" s="445"/>
      <c r="R105" s="445"/>
      <c r="S105" s="445"/>
      <c r="T105" s="445"/>
      <c r="U105" s="445"/>
      <c r="V105" s="445"/>
      <c r="W105" s="445"/>
      <c r="X105" s="445"/>
      <c r="Y105" s="445"/>
    </row>
    <row r="106" spans="2:25" s="458" customFormat="1" ht="26.25" customHeight="1">
      <c r="B106" s="445"/>
      <c r="C106" s="445"/>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row>
    <row r="107" spans="2:25" s="458" customFormat="1" ht="26.25" customHeight="1">
      <c r="B107" s="445"/>
      <c r="C107" s="445"/>
      <c r="D107" s="445"/>
      <c r="E107" s="445"/>
      <c r="F107" s="445"/>
      <c r="G107" s="445"/>
      <c r="H107" s="445"/>
      <c r="I107" s="445"/>
      <c r="J107" s="445"/>
      <c r="K107" s="445"/>
      <c r="L107" s="445"/>
      <c r="M107" s="445"/>
      <c r="N107" s="445"/>
      <c r="O107" s="445"/>
      <c r="P107" s="445"/>
      <c r="Q107" s="445"/>
      <c r="R107" s="445"/>
      <c r="S107" s="445"/>
      <c r="T107" s="445"/>
      <c r="U107" s="445"/>
      <c r="V107" s="445"/>
      <c r="W107" s="445"/>
      <c r="X107" s="445"/>
      <c r="Y107" s="445"/>
    </row>
    <row r="108" spans="2:25" s="458" customFormat="1" ht="26.25" customHeight="1">
      <c r="B108" s="445"/>
      <c r="C108" s="445"/>
      <c r="D108" s="445"/>
      <c r="E108" s="445"/>
      <c r="F108" s="445"/>
      <c r="G108" s="445"/>
      <c r="H108" s="445"/>
      <c r="I108" s="445"/>
      <c r="J108" s="445"/>
      <c r="K108" s="445"/>
      <c r="L108" s="445"/>
      <c r="M108" s="445"/>
      <c r="N108" s="445"/>
      <c r="O108" s="445"/>
      <c r="P108" s="445"/>
      <c r="Q108" s="445"/>
      <c r="R108" s="445"/>
      <c r="S108" s="445"/>
      <c r="T108" s="445"/>
      <c r="U108" s="445"/>
      <c r="V108" s="445"/>
      <c r="W108" s="445"/>
      <c r="X108" s="445"/>
      <c r="Y108" s="445"/>
    </row>
    <row r="109" spans="2:25" s="458" customFormat="1" ht="26.25" customHeight="1">
      <c r="B109" s="445"/>
      <c r="C109" s="445"/>
      <c r="D109" s="445"/>
      <c r="E109" s="445"/>
      <c r="F109" s="445"/>
      <c r="G109" s="445"/>
      <c r="H109" s="445"/>
      <c r="I109" s="445"/>
      <c r="J109" s="445"/>
      <c r="K109" s="445"/>
      <c r="L109" s="445"/>
      <c r="M109" s="445"/>
      <c r="N109" s="445"/>
      <c r="O109" s="445"/>
      <c r="P109" s="445"/>
      <c r="Q109" s="445"/>
      <c r="R109" s="445"/>
      <c r="S109" s="445"/>
      <c r="T109" s="445"/>
      <c r="U109" s="445"/>
      <c r="V109" s="445"/>
      <c r="W109" s="445"/>
      <c r="X109" s="445"/>
      <c r="Y109" s="445"/>
    </row>
    <row r="110" spans="2:25" s="458" customFormat="1" ht="26.25" customHeight="1">
      <c r="B110" s="445"/>
      <c r="C110" s="445"/>
      <c r="D110" s="445"/>
      <c r="E110" s="445"/>
      <c r="F110" s="445"/>
      <c r="G110" s="445"/>
      <c r="H110" s="445"/>
      <c r="I110" s="445"/>
      <c r="J110" s="445"/>
      <c r="K110" s="445"/>
      <c r="L110" s="445"/>
      <c r="M110" s="445"/>
      <c r="N110" s="445"/>
      <c r="O110" s="445"/>
      <c r="P110" s="445"/>
      <c r="Q110" s="445"/>
      <c r="R110" s="445"/>
      <c r="S110" s="445"/>
      <c r="T110" s="445"/>
      <c r="U110" s="445"/>
      <c r="V110" s="445"/>
      <c r="W110" s="445"/>
      <c r="X110" s="445"/>
      <c r="Y110" s="445"/>
    </row>
    <row r="111" spans="2:25" s="458" customFormat="1" ht="26.25" customHeight="1">
      <c r="B111" s="445"/>
      <c r="C111" s="445"/>
      <c r="D111" s="445"/>
      <c r="E111" s="445"/>
      <c r="F111" s="445"/>
      <c r="G111" s="445"/>
      <c r="H111" s="445"/>
      <c r="I111" s="445"/>
      <c r="J111" s="445"/>
      <c r="K111" s="445"/>
      <c r="L111" s="445"/>
      <c r="M111" s="445"/>
      <c r="N111" s="445"/>
      <c r="O111" s="445"/>
      <c r="P111" s="445"/>
      <c r="Q111" s="445"/>
      <c r="R111" s="445"/>
      <c r="S111" s="445"/>
      <c r="T111" s="445"/>
      <c r="U111" s="445"/>
      <c r="V111" s="445"/>
      <c r="W111" s="445"/>
      <c r="X111" s="445"/>
      <c r="Y111" s="445"/>
    </row>
    <row r="112" spans="2:25" s="458" customFormat="1" ht="26.25" customHeight="1">
      <c r="B112" s="445"/>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row>
    <row r="113" spans="2:25" s="458" customFormat="1" ht="26.25" customHeight="1">
      <c r="B113" s="445"/>
      <c r="C113" s="445"/>
      <c r="D113" s="445"/>
      <c r="E113" s="445"/>
      <c r="F113" s="445"/>
      <c r="G113" s="445"/>
      <c r="H113" s="445"/>
      <c r="I113" s="445"/>
      <c r="J113" s="445"/>
      <c r="K113" s="445"/>
      <c r="L113" s="445"/>
      <c r="M113" s="445"/>
      <c r="N113" s="445"/>
      <c r="O113" s="445"/>
      <c r="P113" s="445"/>
      <c r="Q113" s="445"/>
      <c r="R113" s="445"/>
      <c r="S113" s="445"/>
      <c r="T113" s="445"/>
      <c r="U113" s="445"/>
      <c r="V113" s="445"/>
      <c r="W113" s="445"/>
      <c r="X113" s="445"/>
      <c r="Y113" s="445"/>
    </row>
    <row r="114" spans="2:25" s="458" customFormat="1" ht="26.25" customHeight="1">
      <c r="B114" s="445"/>
      <c r="C114" s="445"/>
      <c r="D114" s="445"/>
      <c r="E114" s="445"/>
      <c r="F114" s="445"/>
      <c r="G114" s="445"/>
      <c r="H114" s="445"/>
      <c r="I114" s="445"/>
      <c r="J114" s="445"/>
      <c r="K114" s="445"/>
      <c r="L114" s="445"/>
      <c r="M114" s="445"/>
      <c r="N114" s="445"/>
      <c r="O114" s="445"/>
      <c r="P114" s="445"/>
      <c r="Q114" s="445"/>
      <c r="R114" s="445"/>
      <c r="S114" s="445"/>
      <c r="T114" s="445"/>
      <c r="U114" s="445"/>
      <c r="V114" s="445"/>
      <c r="W114" s="445"/>
      <c r="X114" s="445"/>
      <c r="Y114" s="445"/>
    </row>
  </sheetData>
  <mergeCells count="186">
    <mergeCell ref="Q9:R9"/>
    <mergeCell ref="C1:I1"/>
    <mergeCell ref="A2:I2"/>
    <mergeCell ref="D3:I3"/>
    <mergeCell ref="A4:B4"/>
    <mergeCell ref="D4:E4"/>
    <mergeCell ref="F4:G4"/>
    <mergeCell ref="H4:I4"/>
    <mergeCell ref="A10:B10"/>
    <mergeCell ref="D10:I10"/>
    <mergeCell ref="B15:C15"/>
    <mergeCell ref="B16:C16"/>
    <mergeCell ref="A29:C29"/>
    <mergeCell ref="D29:E29"/>
    <mergeCell ref="F29:G29"/>
    <mergeCell ref="H29:I29"/>
    <mergeCell ref="A5:B5"/>
    <mergeCell ref="A6:B6"/>
    <mergeCell ref="A7:B7"/>
    <mergeCell ref="A8:B8"/>
    <mergeCell ref="A9:I9"/>
    <mergeCell ref="A30:A47"/>
    <mergeCell ref="B30:C30"/>
    <mergeCell ref="D30:E30"/>
    <mergeCell ref="F30:G30"/>
    <mergeCell ref="H30:I30"/>
    <mergeCell ref="B31:C31"/>
    <mergeCell ref="D31:E31"/>
    <mergeCell ref="F31:G31"/>
    <mergeCell ref="H31:I31"/>
    <mergeCell ref="B32:C32"/>
    <mergeCell ref="B34:C34"/>
    <mergeCell ref="D34:E34"/>
    <mergeCell ref="F34:G34"/>
    <mergeCell ref="H34:I34"/>
    <mergeCell ref="B35:C35"/>
    <mergeCell ref="D35:E35"/>
    <mergeCell ref="F35:G35"/>
    <mergeCell ref="H35:I35"/>
    <mergeCell ref="D32:E32"/>
    <mergeCell ref="F32:G32"/>
    <mergeCell ref="H32:I32"/>
    <mergeCell ref="B33:C33"/>
    <mergeCell ref="D33:E33"/>
    <mergeCell ref="F33:G33"/>
    <mergeCell ref="H33:I33"/>
    <mergeCell ref="B38:C38"/>
    <mergeCell ref="D38:E38"/>
    <mergeCell ref="F38:G38"/>
    <mergeCell ref="H38:I38"/>
    <mergeCell ref="B39:C39"/>
    <mergeCell ref="D39:E39"/>
    <mergeCell ref="F39:G39"/>
    <mergeCell ref="H39:I39"/>
    <mergeCell ref="B36:C36"/>
    <mergeCell ref="D36:E36"/>
    <mergeCell ref="F36:G36"/>
    <mergeCell ref="H36:I36"/>
    <mergeCell ref="B37:C37"/>
    <mergeCell ref="D37:E37"/>
    <mergeCell ref="F37:G37"/>
    <mergeCell ref="H37:I37"/>
    <mergeCell ref="B42:C42"/>
    <mergeCell ref="D42:E42"/>
    <mergeCell ref="F42:G42"/>
    <mergeCell ref="H42:I42"/>
    <mergeCell ref="B43:C43"/>
    <mergeCell ref="D43:E43"/>
    <mergeCell ref="F43:G43"/>
    <mergeCell ref="H43:I43"/>
    <mergeCell ref="B40:C40"/>
    <mergeCell ref="D40:E40"/>
    <mergeCell ref="F40:G40"/>
    <mergeCell ref="H40:I40"/>
    <mergeCell ref="B41:C41"/>
    <mergeCell ref="D41:E41"/>
    <mergeCell ref="F41:G41"/>
    <mergeCell ref="H41:I41"/>
    <mergeCell ref="B46:C46"/>
    <mergeCell ref="D46:E46"/>
    <mergeCell ref="F46:G46"/>
    <mergeCell ref="H46:I46"/>
    <mergeCell ref="B47:C47"/>
    <mergeCell ref="D47:E47"/>
    <mergeCell ref="F47:G47"/>
    <mergeCell ref="H47:I47"/>
    <mergeCell ref="B44:C44"/>
    <mergeCell ref="D44:E44"/>
    <mergeCell ref="F44:G44"/>
    <mergeCell ref="H44:I44"/>
    <mergeCell ref="B45:E45"/>
    <mergeCell ref="F45:G45"/>
    <mergeCell ref="H45:I45"/>
    <mergeCell ref="B52:C52"/>
    <mergeCell ref="D52:E52"/>
    <mergeCell ref="F52:G52"/>
    <mergeCell ref="H52:I52"/>
    <mergeCell ref="B53:C53"/>
    <mergeCell ref="D53:E53"/>
    <mergeCell ref="F53:G53"/>
    <mergeCell ref="H53:I53"/>
    <mergeCell ref="D50:E50"/>
    <mergeCell ref="F50:G50"/>
    <mergeCell ref="H50:I50"/>
    <mergeCell ref="B51:C51"/>
    <mergeCell ref="D51:E51"/>
    <mergeCell ref="F51:G51"/>
    <mergeCell ref="H51:I51"/>
    <mergeCell ref="B50:C50"/>
    <mergeCell ref="D54:E54"/>
    <mergeCell ref="F54:G54"/>
    <mergeCell ref="H54:I54"/>
    <mergeCell ref="A60:B60"/>
    <mergeCell ref="A61:B61"/>
    <mergeCell ref="B56:C56"/>
    <mergeCell ref="D56:E56"/>
    <mergeCell ref="F56:G56"/>
    <mergeCell ref="H56:I56"/>
    <mergeCell ref="B57:C57"/>
    <mergeCell ref="D57:E57"/>
    <mergeCell ref="F57:G57"/>
    <mergeCell ref="H57:I57"/>
    <mergeCell ref="H55:I55"/>
    <mergeCell ref="B55:C55"/>
    <mergeCell ref="D55:E55"/>
    <mergeCell ref="F55:G55"/>
    <mergeCell ref="F72:G72"/>
    <mergeCell ref="D64:E64"/>
    <mergeCell ref="F64:G64"/>
    <mergeCell ref="D65:E71"/>
    <mergeCell ref="F65:G66"/>
    <mergeCell ref="H64:I64"/>
    <mergeCell ref="B58:C58"/>
    <mergeCell ref="D58:E58"/>
    <mergeCell ref="F58:G58"/>
    <mergeCell ref="H58:I58"/>
    <mergeCell ref="A59:B59"/>
    <mergeCell ref="D59:E59"/>
    <mergeCell ref="F59:G59"/>
    <mergeCell ref="H59:I59"/>
    <mergeCell ref="A48:A58"/>
    <mergeCell ref="B48:C48"/>
    <mergeCell ref="D48:E48"/>
    <mergeCell ref="F48:G48"/>
    <mergeCell ref="H48:I48"/>
    <mergeCell ref="B49:C49"/>
    <mergeCell ref="D49:E49"/>
    <mergeCell ref="F49:G49"/>
    <mergeCell ref="H49:I49"/>
    <mergeCell ref="B54:C54"/>
    <mergeCell ref="A62:B62"/>
    <mergeCell ref="A63:B63"/>
    <mergeCell ref="A64:A80"/>
    <mergeCell ref="B64:C64"/>
    <mergeCell ref="B68:C68"/>
    <mergeCell ref="B69:C69"/>
    <mergeCell ref="B78:C78"/>
    <mergeCell ref="B79:C79"/>
    <mergeCell ref="B65:C65"/>
    <mergeCell ref="B70:C70"/>
    <mergeCell ref="B71:C71"/>
    <mergeCell ref="B72:C72"/>
    <mergeCell ref="H65:I71"/>
    <mergeCell ref="B66:C66"/>
    <mergeCell ref="B67:C67"/>
    <mergeCell ref="F67:G68"/>
    <mergeCell ref="B84:I84"/>
    <mergeCell ref="H79:I79"/>
    <mergeCell ref="B80:C80"/>
    <mergeCell ref="H80:I80"/>
    <mergeCell ref="B81:I81"/>
    <mergeCell ref="B82:I82"/>
    <mergeCell ref="B83:I83"/>
    <mergeCell ref="H72:I72"/>
    <mergeCell ref="B73:C73"/>
    <mergeCell ref="D73:G80"/>
    <mergeCell ref="H73:I74"/>
    <mergeCell ref="B74:C74"/>
    <mergeCell ref="B75:C75"/>
    <mergeCell ref="H75:I76"/>
    <mergeCell ref="B76:C76"/>
    <mergeCell ref="B77:C77"/>
    <mergeCell ref="H77:I78"/>
    <mergeCell ref="F69:G70"/>
    <mergeCell ref="F71:G71"/>
    <mergeCell ref="D72:E72"/>
  </mergeCells>
  <printOptions horizontalCentered="1"/>
  <pageMargins left="0" right="0" top="0" bottom="0" header="0" footer="0"/>
  <pageSetup paperSize="9" scale="24" orientation="portrait" r:id="rId1"/>
  <rowBreaks count="1" manualBreakCount="1">
    <brk id="82" max="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R700"/>
  <sheetViews>
    <sheetView view="pageBreakPreview" zoomScale="55" zoomScaleNormal="55" zoomScaleSheetLayoutView="55" workbookViewId="0">
      <selection activeCell="A6" sqref="A6"/>
    </sheetView>
  </sheetViews>
  <sheetFormatPr defaultRowHeight="12.75"/>
  <cols>
    <col min="1" max="1" width="136.140625" style="14" customWidth="1"/>
    <col min="2" max="3" width="40.7109375" style="14" customWidth="1"/>
    <col min="4" max="4" width="40.7109375" style="4" customWidth="1"/>
    <col min="13" max="13" width="11" bestFit="1" customWidth="1"/>
  </cols>
  <sheetData>
    <row r="1" spans="1:18" s="5" customFormat="1" ht="51" customHeight="1">
      <c r="A1" s="1116"/>
      <c r="B1" s="1116"/>
      <c r="C1" s="1116"/>
      <c r="D1" s="1116"/>
    </row>
    <row r="2" spans="1:18" s="5" customFormat="1" ht="93" customHeight="1">
      <c r="A2" s="1117"/>
      <c r="B2" s="1117"/>
      <c r="C2" s="1117"/>
      <c r="D2" s="1117"/>
    </row>
    <row r="3" spans="1:18" s="5" customFormat="1" ht="23.25" customHeight="1">
      <c r="A3" s="1118"/>
      <c r="B3" s="1118"/>
      <c r="C3" s="1118"/>
      <c r="D3" s="1118"/>
    </row>
    <row r="4" spans="1:18" s="5" customFormat="1" ht="23.25" customHeight="1">
      <c r="A4" s="794"/>
      <c r="B4" s="794"/>
      <c r="C4" s="794"/>
      <c r="D4" s="794"/>
    </row>
    <row r="5" spans="1:18" s="5" customFormat="1" ht="99" customHeight="1" thickBot="1">
      <c r="A5" s="902" t="s">
        <v>1550</v>
      </c>
      <c r="B5" s="902"/>
      <c r="C5" s="902"/>
      <c r="D5" s="902"/>
      <c r="H5"/>
    </row>
    <row r="6" spans="1:18" s="5" customFormat="1" ht="25.5" customHeight="1">
      <c r="A6" s="231" t="s">
        <v>1</v>
      </c>
      <c r="B6" s="112" t="s">
        <v>173</v>
      </c>
      <c r="C6" s="112" t="s">
        <v>13</v>
      </c>
      <c r="D6" s="232" t="s">
        <v>1237</v>
      </c>
      <c r="L6" s="574" t="s">
        <v>366</v>
      </c>
      <c r="M6" s="574" t="s">
        <v>1161</v>
      </c>
      <c r="N6" s="574" t="s">
        <v>1230</v>
      </c>
      <c r="O6" s="574" t="s">
        <v>1240</v>
      </c>
      <c r="P6" s="574" t="s">
        <v>1264</v>
      </c>
      <c r="Q6" s="574" t="s">
        <v>1315</v>
      </c>
      <c r="R6" s="574" t="s">
        <v>1549</v>
      </c>
    </row>
    <row r="7" spans="1:18" s="5" customFormat="1" ht="20.25" customHeight="1">
      <c r="A7" s="628" t="s">
        <v>1071</v>
      </c>
      <c r="B7" s="418">
        <v>789900</v>
      </c>
      <c r="C7" s="613">
        <f>849900+L7</f>
        <v>889900</v>
      </c>
      <c r="D7" s="422">
        <f>949900+L7+20000</f>
        <v>1009900</v>
      </c>
      <c r="L7" s="574">
        <f>SUM(M7:R7)</f>
        <v>40000</v>
      </c>
      <c r="M7" s="574">
        <v>10000</v>
      </c>
      <c r="N7" s="574">
        <v>10000</v>
      </c>
      <c r="O7" s="574">
        <v>5000</v>
      </c>
      <c r="P7" s="574">
        <v>5000</v>
      </c>
      <c r="Q7" s="574">
        <v>5000</v>
      </c>
      <c r="R7" s="574">
        <v>5000</v>
      </c>
    </row>
    <row r="8" spans="1:18" s="5" customFormat="1" ht="20.25" customHeight="1">
      <c r="A8" s="629" t="s">
        <v>1072</v>
      </c>
      <c r="B8" s="630" t="s">
        <v>1073</v>
      </c>
      <c r="C8" s="631" t="s">
        <v>1074</v>
      </c>
      <c r="D8" s="632" t="s">
        <v>1535</v>
      </c>
    </row>
    <row r="9" spans="1:18" s="5" customFormat="1" ht="20.25" customHeight="1">
      <c r="A9" s="628" t="s">
        <v>1520</v>
      </c>
      <c r="B9" s="633"/>
      <c r="C9" s="418">
        <f>964900+L7-35000</f>
        <v>969900</v>
      </c>
      <c r="D9" s="634"/>
    </row>
    <row r="10" spans="1:18" s="5" customFormat="1" ht="20.25" customHeight="1">
      <c r="A10" s="629" t="s">
        <v>1521</v>
      </c>
      <c r="B10" s="633"/>
      <c r="C10" s="633" t="s">
        <v>1530</v>
      </c>
      <c r="D10" s="634"/>
    </row>
    <row r="11" spans="1:18" s="5" customFormat="1" ht="20.25" customHeight="1">
      <c r="A11" s="628" t="s">
        <v>1076</v>
      </c>
      <c r="B11" s="613"/>
      <c r="C11" s="418">
        <f>899900+L7</f>
        <v>939900</v>
      </c>
      <c r="D11" s="422">
        <f>999900+L7+20000</f>
        <v>1059900</v>
      </c>
    </row>
    <row r="12" spans="1:18" s="5" customFormat="1" ht="20.25" customHeight="1">
      <c r="A12" s="629" t="s">
        <v>1072</v>
      </c>
      <c r="B12" s="614"/>
      <c r="C12" s="630" t="s">
        <v>1077</v>
      </c>
      <c r="D12" s="632" t="s">
        <v>1536</v>
      </c>
    </row>
    <row r="13" spans="1:18" s="5" customFormat="1" ht="20.25" customHeight="1">
      <c r="A13" s="628" t="s">
        <v>1537</v>
      </c>
      <c r="B13" s="635"/>
      <c r="C13" s="636"/>
      <c r="D13" s="422">
        <f>999900+L7+100000</f>
        <v>1139900</v>
      </c>
    </row>
    <row r="14" spans="1:18" s="5" customFormat="1" ht="20.25" customHeight="1">
      <c r="A14" s="629" t="s">
        <v>1521</v>
      </c>
      <c r="B14" s="635"/>
      <c r="C14" s="636"/>
      <c r="D14" s="632" t="s">
        <v>1538</v>
      </c>
    </row>
    <row r="15" spans="1:18" s="5" customFormat="1" ht="20.25" customHeight="1">
      <c r="A15" s="628" t="s">
        <v>851</v>
      </c>
      <c r="B15" s="613"/>
      <c r="C15" s="418"/>
      <c r="D15" s="422">
        <f>1059900+L7+20000</f>
        <v>1119900</v>
      </c>
      <c r="H15" s="320"/>
    </row>
    <row r="16" spans="1:18" s="5" customFormat="1" ht="20.25" customHeight="1">
      <c r="A16" s="629" t="s">
        <v>850</v>
      </c>
      <c r="B16" s="614"/>
      <c r="C16" s="606"/>
      <c r="D16" s="632" t="s">
        <v>1539</v>
      </c>
    </row>
    <row r="17" spans="1:11" s="5" customFormat="1" ht="20.25" customHeight="1">
      <c r="A17" s="628" t="s">
        <v>853</v>
      </c>
      <c r="B17" s="613"/>
      <c r="C17" s="418"/>
      <c r="D17" s="422">
        <f>1139900+L7+20000</f>
        <v>1199900</v>
      </c>
      <c r="G17" s="174"/>
      <c r="I17" s="174"/>
    </row>
    <row r="18" spans="1:11" s="5" customFormat="1" ht="20.25" customHeight="1">
      <c r="A18" s="637" t="s">
        <v>850</v>
      </c>
      <c r="B18" s="415"/>
      <c r="C18" s="415"/>
      <c r="D18" s="634" t="s">
        <v>1540</v>
      </c>
    </row>
    <row r="19" spans="1:11" s="15" customFormat="1" ht="20.100000000000001" customHeight="1" thickBot="1">
      <c r="A19" s="237" t="s">
        <v>50</v>
      </c>
      <c r="B19" s="1119">
        <v>5</v>
      </c>
      <c r="C19" s="1119"/>
      <c r="D19" s="1120"/>
      <c r="G19" s="117"/>
      <c r="J19" s="117"/>
    </row>
    <row r="20" spans="1:11" s="5" customFormat="1" ht="29.25" customHeight="1" thickBot="1">
      <c r="A20" s="1113" t="s">
        <v>598</v>
      </c>
      <c r="B20" s="1114"/>
      <c r="C20" s="1114"/>
      <c r="D20" s="1115"/>
    </row>
    <row r="21" spans="1:11" s="121" customFormat="1" ht="21" customHeight="1">
      <c r="A21" s="322" t="s">
        <v>732</v>
      </c>
      <c r="B21" s="1123" t="s">
        <v>775</v>
      </c>
      <c r="C21" s="1123"/>
      <c r="D21" s="323"/>
      <c r="F21" s="175"/>
      <c r="G21" s="175"/>
      <c r="H21" s="175"/>
      <c r="I21" s="175"/>
      <c r="J21" s="175"/>
      <c r="K21" s="175"/>
    </row>
    <row r="22" spans="1:11" s="121" customFormat="1" ht="21" customHeight="1">
      <c r="A22" s="324" t="s">
        <v>738</v>
      </c>
      <c r="B22" s="689" t="s">
        <v>1081</v>
      </c>
      <c r="C22" s="325"/>
      <c r="D22" s="688"/>
      <c r="F22" s="175"/>
      <c r="G22" s="175"/>
      <c r="H22" s="175"/>
      <c r="I22" s="175"/>
      <c r="J22" s="175"/>
      <c r="K22" s="175"/>
    </row>
    <row r="23" spans="1:11" s="121" customFormat="1" ht="21" customHeight="1">
      <c r="A23" s="324" t="s">
        <v>740</v>
      </c>
      <c r="B23" s="689" t="s">
        <v>1082</v>
      </c>
      <c r="C23" s="325"/>
      <c r="D23" s="688"/>
      <c r="F23" s="175"/>
      <c r="G23" s="175"/>
      <c r="H23" s="175"/>
      <c r="I23" s="175"/>
      <c r="J23" s="175"/>
      <c r="K23" s="175"/>
    </row>
    <row r="24" spans="1:11" s="121" customFormat="1" ht="21" customHeight="1">
      <c r="A24" s="324" t="s">
        <v>750</v>
      </c>
      <c r="B24" s="689" t="s">
        <v>859</v>
      </c>
      <c r="C24" s="325"/>
      <c r="D24" s="688"/>
      <c r="F24" s="175"/>
      <c r="G24" s="175"/>
      <c r="H24" s="175"/>
      <c r="I24" s="175"/>
      <c r="J24" s="175"/>
      <c r="K24" s="175"/>
    </row>
    <row r="25" spans="1:11" s="121" customFormat="1" ht="21" customHeight="1">
      <c r="A25" s="324" t="s">
        <v>1083</v>
      </c>
      <c r="B25" s="689" t="s">
        <v>860</v>
      </c>
      <c r="C25" s="325"/>
      <c r="D25" s="688"/>
      <c r="F25" s="175"/>
      <c r="G25" s="175"/>
      <c r="H25" s="175"/>
      <c r="J25" s="175"/>
      <c r="K25" s="175"/>
    </row>
    <row r="26" spans="1:11" s="121" customFormat="1" ht="21" customHeight="1">
      <c r="A26" s="324" t="s">
        <v>756</v>
      </c>
      <c r="B26" s="1124" t="s">
        <v>1084</v>
      </c>
      <c r="C26" s="1124"/>
      <c r="D26" s="1125"/>
      <c r="F26" s="175"/>
      <c r="G26" s="175"/>
      <c r="H26" s="175"/>
      <c r="J26" s="175"/>
      <c r="K26" s="175"/>
    </row>
    <row r="27" spans="1:11" s="121" customFormat="1" ht="21" customHeight="1">
      <c r="A27" s="324" t="s">
        <v>1085</v>
      </c>
      <c r="B27" s="1124" t="s">
        <v>866</v>
      </c>
      <c r="C27" s="1124"/>
      <c r="D27" s="1125"/>
      <c r="F27" s="175"/>
      <c r="G27" s="175"/>
      <c r="H27" s="175"/>
      <c r="J27" s="175"/>
      <c r="K27" s="175"/>
    </row>
    <row r="28" spans="1:11" s="121" customFormat="1" ht="21" customHeight="1">
      <c r="A28" s="326" t="s">
        <v>1086</v>
      </c>
      <c r="B28" s="1124" t="s">
        <v>1034</v>
      </c>
      <c r="C28" s="1124"/>
      <c r="D28" s="1125"/>
      <c r="F28" s="175"/>
      <c r="G28" s="175"/>
      <c r="H28" s="175"/>
      <c r="J28" s="175"/>
      <c r="K28" s="175"/>
    </row>
    <row r="29" spans="1:11" s="121" customFormat="1" ht="21" customHeight="1">
      <c r="A29" s="326" t="s">
        <v>1087</v>
      </c>
      <c r="B29" s="1124" t="s">
        <v>1088</v>
      </c>
      <c r="C29" s="1124"/>
      <c r="D29" s="1125"/>
      <c r="F29" s="175"/>
      <c r="G29" s="175"/>
      <c r="H29" s="175"/>
      <c r="J29" s="175"/>
      <c r="K29" s="175"/>
    </row>
    <row r="30" spans="1:11" s="121" customFormat="1" ht="21" customHeight="1">
      <c r="A30" s="326" t="s">
        <v>1089</v>
      </c>
      <c r="B30" s="1126" t="s">
        <v>1090</v>
      </c>
      <c r="C30" s="1126"/>
      <c r="D30" s="1127"/>
      <c r="F30" s="175"/>
      <c r="G30" s="175"/>
      <c r="H30" s="175"/>
      <c r="J30" s="175"/>
      <c r="K30" s="175"/>
    </row>
    <row r="31" spans="1:11" s="121" customFormat="1" ht="21" customHeight="1">
      <c r="A31" s="326" t="s">
        <v>774</v>
      </c>
      <c r="B31" s="1126" t="s">
        <v>1091</v>
      </c>
      <c r="C31" s="1126"/>
      <c r="D31" s="1127"/>
      <c r="F31" s="175"/>
      <c r="G31" s="175"/>
      <c r="H31" s="175"/>
      <c r="I31" s="175"/>
      <c r="J31" s="175"/>
      <c r="K31" s="175"/>
    </row>
    <row r="32" spans="1:11" s="121" customFormat="1" ht="21" customHeight="1">
      <c r="A32" s="326" t="s">
        <v>1039</v>
      </c>
      <c r="B32" s="1126" t="s">
        <v>1092</v>
      </c>
      <c r="C32" s="1126"/>
      <c r="D32" s="1127"/>
      <c r="F32" s="175"/>
      <c r="G32" s="175"/>
      <c r="H32" s="175"/>
      <c r="I32" s="175"/>
      <c r="J32" s="175"/>
      <c r="K32" s="175"/>
    </row>
    <row r="33" spans="1:11" s="121" customFormat="1" ht="21" customHeight="1">
      <c r="A33" s="324" t="s">
        <v>1093</v>
      </c>
      <c r="B33" s="1124" t="s">
        <v>1094</v>
      </c>
      <c r="C33" s="1124"/>
      <c r="D33" s="1125"/>
      <c r="F33" s="175"/>
      <c r="G33" s="175"/>
      <c r="H33" s="175"/>
      <c r="I33" s="175"/>
      <c r="J33" s="175"/>
      <c r="K33" s="175"/>
    </row>
    <row r="34" spans="1:11" s="121" customFormat="1" ht="21" customHeight="1">
      <c r="A34" s="324" t="s">
        <v>1095</v>
      </c>
      <c r="B34" s="1124" t="s">
        <v>1096</v>
      </c>
      <c r="C34" s="1124"/>
      <c r="D34" s="1125"/>
      <c r="F34" s="175"/>
      <c r="G34" s="175"/>
      <c r="H34" s="175"/>
      <c r="I34" s="175"/>
      <c r="J34" s="175"/>
      <c r="K34" s="175"/>
    </row>
    <row r="35" spans="1:11" s="121" customFormat="1" ht="21" customHeight="1">
      <c r="A35" s="327" t="s">
        <v>1097</v>
      </c>
      <c r="B35" s="305"/>
      <c r="C35" s="305"/>
      <c r="D35" s="306"/>
      <c r="F35" s="175"/>
      <c r="G35" s="175"/>
      <c r="H35" s="175"/>
      <c r="I35" s="175"/>
      <c r="J35" s="175"/>
      <c r="K35" s="175"/>
    </row>
    <row r="36" spans="1:11" s="15" customFormat="1" ht="30" customHeight="1">
      <c r="A36" s="242" t="s">
        <v>1</v>
      </c>
      <c r="B36" s="123" t="str">
        <f>B6</f>
        <v>Start</v>
      </c>
      <c r="C36" s="123" t="str">
        <f>C6</f>
        <v>Active</v>
      </c>
      <c r="D36" s="243" t="str">
        <f>D6</f>
        <v>Comfort Plus</v>
      </c>
      <c r="F36" s="175"/>
      <c r="G36" s="175"/>
      <c r="H36" s="175"/>
      <c r="I36" s="175"/>
      <c r="J36" s="175"/>
      <c r="K36" s="175"/>
    </row>
    <row r="37" spans="1:11" ht="21.95" customHeight="1">
      <c r="A37" s="328" t="s">
        <v>1098</v>
      </c>
      <c r="B37" s="313" t="s">
        <v>16</v>
      </c>
      <c r="C37" s="313" t="s">
        <v>16</v>
      </c>
      <c r="D37" s="314"/>
      <c r="F37" s="175"/>
      <c r="G37" s="175"/>
      <c r="H37" s="175"/>
      <c r="I37" s="175"/>
      <c r="J37" s="175"/>
      <c r="K37" s="175"/>
    </row>
    <row r="38" spans="1:11" ht="21.95" customHeight="1">
      <c r="A38" s="329" t="s">
        <v>1099</v>
      </c>
      <c r="B38" s="315" t="s">
        <v>16</v>
      </c>
      <c r="C38" s="315"/>
      <c r="D38" s="316"/>
    </row>
    <row r="39" spans="1:11" ht="21.95" customHeight="1">
      <c r="A39" s="328" t="s">
        <v>1100</v>
      </c>
      <c r="B39" s="313" t="s">
        <v>16</v>
      </c>
      <c r="C39" s="313"/>
      <c r="D39" s="314"/>
    </row>
    <row r="40" spans="1:11" ht="21.95" customHeight="1">
      <c r="A40" s="329" t="s">
        <v>1101</v>
      </c>
      <c r="B40" s="315" t="s">
        <v>16</v>
      </c>
      <c r="C40" s="315" t="s">
        <v>16</v>
      </c>
      <c r="D40" s="316" t="s">
        <v>16</v>
      </c>
    </row>
    <row r="41" spans="1:11" ht="21.95" customHeight="1">
      <c r="A41" s="328" t="s">
        <v>1102</v>
      </c>
      <c r="B41" s="313" t="s">
        <v>16</v>
      </c>
      <c r="C41" s="313" t="s">
        <v>1183</v>
      </c>
      <c r="D41" s="314"/>
    </row>
    <row r="42" spans="1:11" ht="5.25" customHeight="1">
      <c r="A42" s="330"/>
      <c r="B42" s="125"/>
      <c r="C42" s="126"/>
      <c r="D42" s="249"/>
    </row>
    <row r="43" spans="1:11" ht="21.95" customHeight="1">
      <c r="A43" s="329" t="s">
        <v>4</v>
      </c>
      <c r="B43" s="162"/>
      <c r="C43" s="315" t="s">
        <v>16</v>
      </c>
      <c r="D43" s="316"/>
    </row>
    <row r="44" spans="1:11" ht="21.95" customHeight="1">
      <c r="A44" s="328" t="s">
        <v>1103</v>
      </c>
      <c r="B44" s="309"/>
      <c r="C44" s="313" t="s">
        <v>16</v>
      </c>
      <c r="D44" s="314" t="s">
        <v>16</v>
      </c>
    </row>
    <row r="45" spans="1:11" ht="21.95" customHeight="1">
      <c r="A45" s="329" t="s">
        <v>1104</v>
      </c>
      <c r="B45" s="162"/>
      <c r="C45" s="315" t="s">
        <v>16</v>
      </c>
      <c r="D45" s="316" t="s">
        <v>16</v>
      </c>
    </row>
    <row r="46" spans="1:11" ht="21.95" customHeight="1">
      <c r="A46" s="328" t="s">
        <v>1105</v>
      </c>
      <c r="B46" s="309"/>
      <c r="C46" s="313" t="s">
        <v>16</v>
      </c>
      <c r="D46" s="314" t="s">
        <v>16</v>
      </c>
    </row>
    <row r="47" spans="1:11" ht="21.95" customHeight="1">
      <c r="A47" s="329" t="s">
        <v>432</v>
      </c>
      <c r="B47" s="162"/>
      <c r="C47" s="315" t="s">
        <v>16</v>
      </c>
      <c r="D47" s="316" t="s">
        <v>16</v>
      </c>
    </row>
    <row r="48" spans="1:11" ht="21.95" customHeight="1">
      <c r="A48" s="328" t="s">
        <v>1106</v>
      </c>
      <c r="B48" s="309"/>
      <c r="C48" s="313" t="s">
        <v>16</v>
      </c>
      <c r="D48" s="314" t="s">
        <v>16</v>
      </c>
    </row>
    <row r="49" spans="1:4" ht="21.95" customHeight="1">
      <c r="A49" s="329" t="s">
        <v>1107</v>
      </c>
      <c r="B49" s="162"/>
      <c r="C49" s="315" t="s">
        <v>16</v>
      </c>
      <c r="D49" s="316" t="s">
        <v>16</v>
      </c>
    </row>
    <row r="50" spans="1:4" ht="21.95" customHeight="1">
      <c r="A50" s="328" t="s">
        <v>1108</v>
      </c>
      <c r="B50" s="309"/>
      <c r="C50" s="313" t="s">
        <v>16</v>
      </c>
      <c r="D50" s="314" t="s">
        <v>16</v>
      </c>
    </row>
    <row r="51" spans="1:4" ht="5.25" customHeight="1">
      <c r="A51" s="330"/>
      <c r="B51" s="125"/>
      <c r="C51" s="126"/>
      <c r="D51" s="249"/>
    </row>
    <row r="52" spans="1:4" ht="21.95" customHeight="1">
      <c r="A52" s="329" t="s">
        <v>5</v>
      </c>
      <c r="B52" s="162"/>
      <c r="C52" s="162"/>
      <c r="D52" s="316" t="s">
        <v>16</v>
      </c>
    </row>
    <row r="53" spans="1:4" ht="21.95" customHeight="1">
      <c r="A53" s="328" t="s">
        <v>1109</v>
      </c>
      <c r="B53" s="309"/>
      <c r="C53" s="309"/>
      <c r="D53" s="314" t="s">
        <v>16</v>
      </c>
    </row>
    <row r="54" spans="1:4" ht="21.95" customHeight="1">
      <c r="A54" s="329" t="s">
        <v>23</v>
      </c>
      <c r="B54" s="162"/>
      <c r="C54" s="162"/>
      <c r="D54" s="316" t="s">
        <v>16</v>
      </c>
    </row>
    <row r="55" spans="1:4" ht="21.95" customHeight="1">
      <c r="A55" s="328" t="s">
        <v>1110</v>
      </c>
      <c r="B55" s="309"/>
      <c r="C55" s="309"/>
      <c r="D55" s="314" t="s">
        <v>16</v>
      </c>
    </row>
    <row r="56" spans="1:4" ht="21.95" customHeight="1">
      <c r="A56" s="329" t="s">
        <v>24</v>
      </c>
      <c r="B56" s="162"/>
      <c r="C56" s="315" t="s">
        <v>1182</v>
      </c>
      <c r="D56" s="316" t="s">
        <v>16</v>
      </c>
    </row>
    <row r="57" spans="1:4" ht="21.95" customHeight="1">
      <c r="A57" s="328" t="s">
        <v>1132</v>
      </c>
      <c r="B57" s="309"/>
      <c r="C57" s="313" t="s">
        <v>1182</v>
      </c>
      <c r="D57" s="314" t="s">
        <v>16</v>
      </c>
    </row>
    <row r="58" spans="1:4" ht="21.95" customHeight="1">
      <c r="A58" s="329" t="s">
        <v>195</v>
      </c>
      <c r="B58" s="162"/>
      <c r="C58" s="162"/>
      <c r="D58" s="316" t="s">
        <v>16</v>
      </c>
    </row>
    <row r="59" spans="1:4" ht="21.95" customHeight="1">
      <c r="A59" s="328" t="s">
        <v>152</v>
      </c>
      <c r="B59" s="309"/>
      <c r="C59" s="309"/>
      <c r="D59" s="314" t="s">
        <v>16</v>
      </c>
    </row>
    <row r="60" spans="1:4" ht="21.95" customHeight="1">
      <c r="A60" s="329" t="s">
        <v>1111</v>
      </c>
      <c r="B60" s="162"/>
      <c r="C60" s="162"/>
      <c r="D60" s="316" t="s">
        <v>16</v>
      </c>
    </row>
    <row r="61" spans="1:4" ht="21.95" customHeight="1">
      <c r="A61" s="328" t="s">
        <v>1112</v>
      </c>
      <c r="B61" s="309"/>
      <c r="C61" s="309"/>
      <c r="D61" s="314" t="s">
        <v>16</v>
      </c>
    </row>
    <row r="62" spans="1:4" ht="21.95" customHeight="1">
      <c r="A62" s="329" t="s">
        <v>1154</v>
      </c>
      <c r="B62" s="162"/>
      <c r="C62" s="162"/>
      <c r="D62" s="316" t="s">
        <v>16</v>
      </c>
    </row>
    <row r="63" spans="1:4" ht="21.95" customHeight="1">
      <c r="A63" s="328" t="s">
        <v>1047</v>
      </c>
      <c r="B63" s="309"/>
      <c r="C63" s="309"/>
      <c r="D63" s="314" t="s">
        <v>16</v>
      </c>
    </row>
    <row r="64" spans="1:4" ht="21.95" customHeight="1">
      <c r="A64" s="329" t="s">
        <v>174</v>
      </c>
      <c r="B64" s="162"/>
      <c r="C64" s="162"/>
      <c r="D64" s="316" t="s">
        <v>16</v>
      </c>
    </row>
    <row r="65" spans="1:11" ht="21.95" customHeight="1">
      <c r="A65" s="328" t="s">
        <v>947</v>
      </c>
      <c r="B65" s="643">
        <v>5000</v>
      </c>
      <c r="C65" s="643">
        <v>5000</v>
      </c>
      <c r="D65" s="644">
        <v>5000</v>
      </c>
    </row>
    <row r="66" spans="1:11" s="15" customFormat="1" ht="30" customHeight="1">
      <c r="A66" s="242" t="s">
        <v>433</v>
      </c>
      <c r="B66" s="123" t="str">
        <f>B36</f>
        <v>Start</v>
      </c>
      <c r="C66" s="123" t="str">
        <f>C36</f>
        <v>Active</v>
      </c>
      <c r="D66" s="243" t="str">
        <f>D36</f>
        <v>Comfort Plus</v>
      </c>
      <c r="F66" s="175"/>
      <c r="G66" s="175"/>
      <c r="H66" s="175"/>
      <c r="I66" s="175"/>
      <c r="J66" s="175"/>
      <c r="K66" s="175"/>
    </row>
    <row r="67" spans="1:11" ht="23.25" customHeight="1">
      <c r="A67" s="1128" t="s">
        <v>1113</v>
      </c>
      <c r="B67" s="1129"/>
      <c r="C67" s="1129"/>
      <c r="D67" s="1130"/>
    </row>
    <row r="68" spans="1:11" s="19" customFormat="1" ht="21.95" customHeight="1">
      <c r="A68" s="331" t="s">
        <v>1114</v>
      </c>
      <c r="B68" s="332"/>
      <c r="C68" s="311" t="s">
        <v>1115</v>
      </c>
      <c r="D68" s="621"/>
    </row>
    <row r="69" spans="1:11" s="19" customFormat="1" ht="21.95" customHeight="1">
      <c r="A69" s="333" t="s">
        <v>1116</v>
      </c>
      <c r="B69" s="334"/>
      <c r="C69" s="307" t="s">
        <v>1117</v>
      </c>
      <c r="D69" s="622"/>
    </row>
    <row r="70" spans="1:11" s="19" customFormat="1" ht="21.95" customHeight="1">
      <c r="A70" s="331" t="s">
        <v>1522</v>
      </c>
      <c r="B70" s="334"/>
      <c r="C70" s="311" t="s">
        <v>1532</v>
      </c>
      <c r="D70" s="622"/>
    </row>
    <row r="71" spans="1:11" s="94" customFormat="1" ht="21.95" customHeight="1">
      <c r="A71" s="623" t="s">
        <v>1118</v>
      </c>
      <c r="B71" s="334"/>
      <c r="C71" s="1121">
        <v>25000</v>
      </c>
      <c r="D71" s="622"/>
    </row>
    <row r="72" spans="1:11" s="94" customFormat="1" ht="21.95" customHeight="1">
      <c r="A72" s="624" t="s">
        <v>399</v>
      </c>
      <c r="B72" s="334"/>
      <c r="C72" s="1122"/>
      <c r="D72" s="622"/>
    </row>
    <row r="73" spans="1:11" s="94" customFormat="1" ht="21.95" customHeight="1" thickBot="1">
      <c r="A73" s="625" t="s">
        <v>1119</v>
      </c>
      <c r="B73" s="334"/>
      <c r="C73" s="1122"/>
      <c r="D73" s="622"/>
    </row>
    <row r="74" spans="1:11" s="94" customFormat="1" ht="5.25" customHeight="1" thickBot="1">
      <c r="A74" s="330"/>
      <c r="B74" s="125"/>
      <c r="C74" s="126"/>
      <c r="D74" s="249"/>
    </row>
    <row r="75" spans="1:11" s="94" customFormat="1" ht="21.95" customHeight="1">
      <c r="A75" s="1131" t="s">
        <v>1523</v>
      </c>
      <c r="B75" s="1132"/>
      <c r="C75" s="1132"/>
      <c r="D75" s="1133"/>
    </row>
    <row r="76" spans="1:11" s="94" customFormat="1" ht="21.95" customHeight="1">
      <c r="A76" s="331" t="s">
        <v>1114</v>
      </c>
      <c r="B76" s="332"/>
      <c r="C76" s="311" t="s">
        <v>1531</v>
      </c>
      <c r="D76" s="621"/>
    </row>
    <row r="77" spans="1:11" s="94" customFormat="1" ht="21.95" customHeight="1">
      <c r="A77" s="333" t="s">
        <v>1116</v>
      </c>
      <c r="B77" s="334"/>
      <c r="C77" s="307" t="s">
        <v>1534</v>
      </c>
      <c r="D77" s="622"/>
    </row>
    <row r="78" spans="1:11" s="94" customFormat="1" ht="21.95" customHeight="1">
      <c r="A78" s="331" t="s">
        <v>1522</v>
      </c>
      <c r="B78" s="334"/>
      <c r="C78" s="311" t="s">
        <v>1533</v>
      </c>
      <c r="D78" s="622"/>
    </row>
    <row r="79" spans="1:11" s="94" customFormat="1" ht="21.95" customHeight="1">
      <c r="A79" s="623" t="s">
        <v>1154</v>
      </c>
      <c r="B79" s="334"/>
      <c r="C79" s="1121">
        <v>20000</v>
      </c>
      <c r="D79" s="622"/>
    </row>
    <row r="80" spans="1:11" s="94" customFormat="1" ht="21.95" customHeight="1">
      <c r="A80" s="624" t="s">
        <v>1047</v>
      </c>
      <c r="B80" s="334"/>
      <c r="C80" s="1122"/>
      <c r="D80" s="622"/>
    </row>
    <row r="81" spans="1:4" s="94" customFormat="1" ht="21.95" customHeight="1" thickBot="1">
      <c r="A81" s="625" t="s">
        <v>174</v>
      </c>
      <c r="B81" s="334"/>
      <c r="C81" s="1122"/>
      <c r="D81" s="622"/>
    </row>
    <row r="82" spans="1:4" ht="5.25" customHeight="1" thickBot="1">
      <c r="A82" s="330"/>
      <c r="B82" s="125"/>
      <c r="C82" s="126"/>
      <c r="D82" s="249"/>
    </row>
    <row r="83" spans="1:4" s="94" customFormat="1" ht="26.25" customHeight="1">
      <c r="A83" s="1131" t="s">
        <v>782</v>
      </c>
      <c r="B83" s="1132"/>
      <c r="C83" s="1132"/>
      <c r="D83" s="1133"/>
    </row>
    <row r="84" spans="1:4" s="94" customFormat="1" ht="21.95" customHeight="1">
      <c r="A84" s="331" t="s">
        <v>1114</v>
      </c>
      <c r="B84" s="1144"/>
      <c r="C84" s="1145"/>
      <c r="D84" s="312" t="s">
        <v>1541</v>
      </c>
    </row>
    <row r="85" spans="1:4" s="94" customFormat="1" ht="21.75" customHeight="1">
      <c r="A85" s="333" t="s">
        <v>1116</v>
      </c>
      <c r="B85" s="1146"/>
      <c r="C85" s="1147"/>
      <c r="D85" s="308" t="s">
        <v>1545</v>
      </c>
    </row>
    <row r="86" spans="1:4" s="94" customFormat="1" ht="21.75" customHeight="1">
      <c r="A86" s="331" t="s">
        <v>1548</v>
      </c>
      <c r="B86" s="1146"/>
      <c r="C86" s="1147"/>
      <c r="D86" s="312" t="s">
        <v>1542</v>
      </c>
    </row>
    <row r="87" spans="1:4" s="94" customFormat="1" ht="21.95" customHeight="1">
      <c r="A87" s="333" t="s">
        <v>1122</v>
      </c>
      <c r="B87" s="1146"/>
      <c r="C87" s="1147"/>
      <c r="D87" s="308" t="s">
        <v>1543</v>
      </c>
    </row>
    <row r="88" spans="1:4" s="94" customFormat="1" ht="21.95" customHeight="1">
      <c r="A88" s="331" t="s">
        <v>1124</v>
      </c>
      <c r="B88" s="1146"/>
      <c r="C88" s="1147"/>
      <c r="D88" s="312" t="s">
        <v>1544</v>
      </c>
    </row>
    <row r="89" spans="1:4" s="94" customFormat="1" ht="21.95" customHeight="1">
      <c r="A89" s="623" t="s">
        <v>1118</v>
      </c>
      <c r="B89" s="1146"/>
      <c r="C89" s="1147"/>
      <c r="D89" s="1134">
        <v>50000</v>
      </c>
    </row>
    <row r="90" spans="1:4" s="94" customFormat="1" ht="21.95" customHeight="1">
      <c r="A90" s="624" t="s">
        <v>399</v>
      </c>
      <c r="B90" s="1146"/>
      <c r="C90" s="1147"/>
      <c r="D90" s="1135"/>
    </row>
    <row r="91" spans="1:4" s="94" customFormat="1" ht="21.95" customHeight="1">
      <c r="A91" s="624" t="s">
        <v>1119</v>
      </c>
      <c r="B91" s="1146"/>
      <c r="C91" s="1147"/>
      <c r="D91" s="1135"/>
    </row>
    <row r="92" spans="1:4" s="94" customFormat="1" ht="21.95" customHeight="1">
      <c r="A92" s="624" t="s">
        <v>1126</v>
      </c>
      <c r="B92" s="1146"/>
      <c r="C92" s="1147"/>
      <c r="D92" s="1135"/>
    </row>
    <row r="93" spans="1:4" s="94" customFormat="1" ht="21.95" customHeight="1">
      <c r="A93" s="624" t="s">
        <v>1127</v>
      </c>
      <c r="B93" s="1146"/>
      <c r="C93" s="1147"/>
      <c r="D93" s="1135"/>
    </row>
    <row r="94" spans="1:4" s="94" customFormat="1" ht="21.95" customHeight="1">
      <c r="A94" s="624" t="s">
        <v>1128</v>
      </c>
      <c r="B94" s="1146"/>
      <c r="C94" s="1147"/>
      <c r="D94" s="1135"/>
    </row>
    <row r="95" spans="1:4" s="94" customFormat="1" ht="21.95" customHeight="1">
      <c r="A95" s="624" t="s">
        <v>1129</v>
      </c>
      <c r="B95" s="1146"/>
      <c r="C95" s="1147"/>
      <c r="D95" s="1135"/>
    </row>
    <row r="96" spans="1:4" s="94" customFormat="1" ht="21.95" customHeight="1">
      <c r="A96" s="624" t="s">
        <v>33</v>
      </c>
      <c r="B96" s="1146"/>
      <c r="C96" s="1147"/>
      <c r="D96" s="1135"/>
    </row>
    <row r="97" spans="1:4" s="94" customFormat="1" ht="21.95" customHeight="1" thickBot="1">
      <c r="A97" s="625" t="s">
        <v>1130</v>
      </c>
      <c r="B97" s="1148"/>
      <c r="C97" s="1149"/>
      <c r="D97" s="1150"/>
    </row>
    <row r="98" spans="1:4" ht="5.25" customHeight="1" thickBot="1">
      <c r="A98" s="330"/>
      <c r="B98" s="125"/>
      <c r="C98" s="126"/>
      <c r="D98" s="249"/>
    </row>
    <row r="99" spans="1:4" s="94" customFormat="1" ht="26.25" customHeight="1">
      <c r="A99" s="690" t="s">
        <v>1133</v>
      </c>
      <c r="B99" s="339"/>
      <c r="C99" s="339"/>
      <c r="D99" s="340"/>
    </row>
    <row r="100" spans="1:4" ht="21.95" customHeight="1">
      <c r="A100" s="341" t="s">
        <v>1124</v>
      </c>
      <c r="B100" s="342"/>
      <c r="C100" s="343"/>
      <c r="D100" s="312" t="s">
        <v>1152</v>
      </c>
    </row>
    <row r="101" spans="1:4" ht="21.95" customHeight="1">
      <c r="A101" s="344" t="s">
        <v>1134</v>
      </c>
      <c r="B101" s="345"/>
      <c r="C101" s="346"/>
      <c r="D101" s="1139">
        <v>55000</v>
      </c>
    </row>
    <row r="102" spans="1:4" ht="21.95" customHeight="1">
      <c r="A102" s="344" t="s">
        <v>1135</v>
      </c>
      <c r="B102" s="345"/>
      <c r="C102" s="346"/>
      <c r="D102" s="1140"/>
    </row>
    <row r="103" spans="1:4" ht="21.95" customHeight="1">
      <c r="A103" s="344" t="s">
        <v>10</v>
      </c>
      <c r="B103" s="345"/>
      <c r="C103" s="346"/>
      <c r="D103" s="1140"/>
    </row>
    <row r="104" spans="1:4" ht="21.75" customHeight="1">
      <c r="A104" s="344" t="s">
        <v>1153</v>
      </c>
      <c r="B104" s="345"/>
      <c r="C104" s="346"/>
      <c r="D104" s="1140"/>
    </row>
    <row r="105" spans="1:4" ht="21.95" customHeight="1">
      <c r="A105" s="344" t="s">
        <v>703</v>
      </c>
      <c r="B105" s="345"/>
      <c r="C105" s="346"/>
      <c r="D105" s="1140"/>
    </row>
    <row r="106" spans="1:4" s="4" customFormat="1" ht="21.95" customHeight="1">
      <c r="A106" s="344" t="s">
        <v>1136</v>
      </c>
      <c r="B106" s="345"/>
      <c r="C106" s="346"/>
      <c r="D106" s="1140"/>
    </row>
    <row r="107" spans="1:4" ht="21.95" customHeight="1">
      <c r="A107" s="344" t="s">
        <v>234</v>
      </c>
      <c r="B107" s="345"/>
      <c r="C107" s="346"/>
      <c r="D107" s="1140"/>
    </row>
    <row r="108" spans="1:4" ht="21.95" customHeight="1">
      <c r="A108" s="344" t="s">
        <v>1137</v>
      </c>
      <c r="B108" s="345"/>
      <c r="C108" s="346"/>
      <c r="D108" s="1140"/>
    </row>
    <row r="109" spans="1:4" ht="21.95" customHeight="1">
      <c r="A109" s="344" t="s">
        <v>129</v>
      </c>
      <c r="B109" s="345"/>
      <c r="C109" s="346"/>
      <c r="D109" s="1140"/>
    </row>
    <row r="110" spans="1:4" ht="21.95" customHeight="1">
      <c r="A110" s="344" t="s">
        <v>1138</v>
      </c>
      <c r="B110" s="345"/>
      <c r="C110" s="346"/>
      <c r="D110" s="1140"/>
    </row>
    <row r="111" spans="1:4" ht="42" customHeight="1" thickBot="1">
      <c r="A111" s="348" t="s">
        <v>1139</v>
      </c>
      <c r="B111" s="349"/>
      <c r="C111" s="350"/>
      <c r="D111" s="1141"/>
    </row>
    <row r="112" spans="1:4" ht="33.75" customHeight="1">
      <c r="A112" s="1142" t="s">
        <v>96</v>
      </c>
      <c r="B112" s="1142"/>
      <c r="C112" s="1142"/>
      <c r="D112" s="1142"/>
    </row>
    <row r="113" spans="1:4" ht="15.75">
      <c r="A113" s="706"/>
      <c r="B113" s="1143"/>
      <c r="C113" s="1143"/>
      <c r="D113" s="1143"/>
    </row>
    <row r="114" spans="1:4" ht="15.75">
      <c r="B114" s="1143"/>
      <c r="C114" s="1143"/>
      <c r="D114" s="1143"/>
    </row>
    <row r="115" spans="1:4" ht="15.75">
      <c r="A115" s="706"/>
      <c r="B115" s="1143"/>
      <c r="C115" s="1143"/>
      <c r="D115" s="1143"/>
    </row>
    <row r="116" spans="1:4" ht="15.75">
      <c r="A116" s="706"/>
      <c r="B116" s="1143"/>
      <c r="C116" s="1143"/>
      <c r="D116" s="1143"/>
    </row>
    <row r="117" spans="1:4" ht="15.75">
      <c r="A117" s="706"/>
      <c r="B117" s="1143"/>
      <c r="C117" s="1143"/>
      <c r="D117" s="1143"/>
    </row>
    <row r="118" spans="1:4" ht="15.75">
      <c r="A118" s="706"/>
      <c r="B118" s="1143"/>
      <c r="C118" s="1143"/>
      <c r="D118" s="1143"/>
    </row>
    <row r="119" spans="1:4" ht="15.75">
      <c r="A119" s="706"/>
      <c r="B119" s="1143"/>
      <c r="C119" s="1143"/>
      <c r="D119" s="1143"/>
    </row>
    <row r="120" spans="1:4" ht="15.75">
      <c r="A120" s="706"/>
      <c r="B120" s="1143"/>
      <c r="C120" s="1143"/>
      <c r="D120" s="1143"/>
    </row>
    <row r="700" spans="1:1">
      <c r="A700" s="557"/>
    </row>
  </sheetData>
  <mergeCells count="33">
    <mergeCell ref="B118:D118"/>
    <mergeCell ref="B119:D119"/>
    <mergeCell ref="B120:D120"/>
    <mergeCell ref="A112:D112"/>
    <mergeCell ref="B113:D113"/>
    <mergeCell ref="B114:D114"/>
    <mergeCell ref="B115:D115"/>
    <mergeCell ref="B116:D116"/>
    <mergeCell ref="B117:D117"/>
    <mergeCell ref="D101:D111"/>
    <mergeCell ref="B31:D31"/>
    <mergeCell ref="B32:D32"/>
    <mergeCell ref="B33:D33"/>
    <mergeCell ref="B34:D34"/>
    <mergeCell ref="A67:D67"/>
    <mergeCell ref="C71:C73"/>
    <mergeCell ref="A75:D75"/>
    <mergeCell ref="C79:C81"/>
    <mergeCell ref="A83:D83"/>
    <mergeCell ref="B84:C97"/>
    <mergeCell ref="D89:D97"/>
    <mergeCell ref="B30:D30"/>
    <mergeCell ref="A1:D1"/>
    <mergeCell ref="A2:D2"/>
    <mergeCell ref="A3:D3"/>
    <mergeCell ref="A5:D5"/>
    <mergeCell ref="B19:D19"/>
    <mergeCell ref="A20:D20"/>
    <mergeCell ref="B21:C21"/>
    <mergeCell ref="B26:D26"/>
    <mergeCell ref="B27:D27"/>
    <mergeCell ref="B28:D28"/>
    <mergeCell ref="B29:D29"/>
  </mergeCells>
  <printOptions horizontalCentered="1"/>
  <pageMargins left="0" right="0" top="0.35433070866141736" bottom="0.35433070866141736" header="0.31496062992125984" footer="0.31496062992125984"/>
  <pageSetup paperSize="9" scale="30" orientation="portrait" r:id="rId1"/>
  <colBreaks count="1" manualBreakCount="1">
    <brk id="3" max="112"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R698"/>
  <sheetViews>
    <sheetView view="pageBreakPreview" zoomScale="55" zoomScaleNormal="55" zoomScaleSheetLayoutView="55" workbookViewId="0">
      <selection activeCell="C10" sqref="C10"/>
    </sheetView>
  </sheetViews>
  <sheetFormatPr defaultRowHeight="12.75"/>
  <cols>
    <col min="1" max="1" width="136.140625" style="14" customWidth="1"/>
    <col min="2" max="3" width="40.7109375" style="14" customWidth="1"/>
    <col min="4" max="4" width="40.7109375" style="4" customWidth="1"/>
    <col min="13" max="13" width="11" bestFit="1" customWidth="1"/>
  </cols>
  <sheetData>
    <row r="1" spans="1:18" s="5" customFormat="1" ht="51" customHeight="1">
      <c r="A1" s="1116"/>
      <c r="B1" s="1116"/>
      <c r="C1" s="1116"/>
      <c r="D1" s="1116"/>
    </row>
    <row r="2" spans="1:18" s="5" customFormat="1" ht="93" customHeight="1">
      <c r="A2" s="1117"/>
      <c r="B2" s="1117"/>
      <c r="C2" s="1117"/>
      <c r="D2" s="1117"/>
    </row>
    <row r="3" spans="1:18" s="5" customFormat="1" ht="23.25" customHeight="1">
      <c r="A3" s="1118"/>
      <c r="B3" s="1118"/>
      <c r="C3" s="1118"/>
      <c r="D3" s="1118"/>
    </row>
    <row r="4" spans="1:18" s="5" customFormat="1" ht="23.25" customHeight="1">
      <c r="A4" s="794"/>
      <c r="B4" s="794"/>
      <c r="C4" s="794"/>
      <c r="D4" s="794"/>
    </row>
    <row r="5" spans="1:18" s="5" customFormat="1" ht="99" customHeight="1" thickBot="1">
      <c r="A5" s="902" t="s">
        <v>1550</v>
      </c>
      <c r="B5" s="902"/>
      <c r="C5" s="902"/>
      <c r="D5" s="902"/>
      <c r="H5"/>
    </row>
    <row r="6" spans="1:18" s="5" customFormat="1" ht="25.5" customHeight="1">
      <c r="A6" s="231" t="s">
        <v>1</v>
      </c>
      <c r="B6" s="112" t="s">
        <v>173</v>
      </c>
      <c r="C6" s="112" t="s">
        <v>13</v>
      </c>
      <c r="D6" s="232" t="s">
        <v>7</v>
      </c>
      <c r="L6" s="574" t="s">
        <v>366</v>
      </c>
      <c r="M6" s="574" t="s">
        <v>1161</v>
      </c>
      <c r="N6" s="574" t="s">
        <v>1230</v>
      </c>
      <c r="O6" s="574" t="s">
        <v>1240</v>
      </c>
      <c r="P6" s="574" t="s">
        <v>1264</v>
      </c>
      <c r="Q6" s="574" t="s">
        <v>1315</v>
      </c>
      <c r="R6" s="574" t="s">
        <v>1549</v>
      </c>
    </row>
    <row r="7" spans="1:18" s="5" customFormat="1" ht="20.25" customHeight="1">
      <c r="A7" s="302" t="s">
        <v>1071</v>
      </c>
      <c r="B7" s="161">
        <v>789900</v>
      </c>
      <c r="C7" s="687">
        <f>849900+L7</f>
        <v>889900</v>
      </c>
      <c r="D7" s="236">
        <f>949900+L7</f>
        <v>989900</v>
      </c>
      <c r="L7" s="574">
        <f>SUM(M7:R7)</f>
        <v>40000</v>
      </c>
      <c r="M7" s="574">
        <v>10000</v>
      </c>
      <c r="N7" s="574">
        <v>10000</v>
      </c>
      <c r="O7" s="574">
        <v>5000</v>
      </c>
      <c r="P7" s="574">
        <v>5000</v>
      </c>
      <c r="Q7" s="574">
        <v>5000</v>
      </c>
      <c r="R7" s="574">
        <v>5000</v>
      </c>
    </row>
    <row r="8" spans="1:18" s="5" customFormat="1" ht="20.25" customHeight="1">
      <c r="A8" s="303" t="s">
        <v>1072</v>
      </c>
      <c r="B8" s="317" t="s">
        <v>1073</v>
      </c>
      <c r="C8" s="318" t="s">
        <v>1074</v>
      </c>
      <c r="D8" s="319" t="s">
        <v>1075</v>
      </c>
    </row>
    <row r="9" spans="1:18" s="5" customFormat="1" ht="20.25" customHeight="1">
      <c r="A9" s="302" t="s">
        <v>1076</v>
      </c>
      <c r="B9" s="687"/>
      <c r="C9" s="161">
        <f>899900+L7</f>
        <v>939900</v>
      </c>
      <c r="D9" s="236">
        <f>999900+L7</f>
        <v>1039900</v>
      </c>
    </row>
    <row r="10" spans="1:18" s="5" customFormat="1" ht="20.25" customHeight="1">
      <c r="A10" s="303" t="s">
        <v>1072</v>
      </c>
      <c r="B10" s="686"/>
      <c r="C10" s="317" t="s">
        <v>1077</v>
      </c>
      <c r="D10" s="319" t="s">
        <v>1078</v>
      </c>
    </row>
    <row r="11" spans="1:18" s="5" customFormat="1" ht="20.25" customHeight="1">
      <c r="A11" s="302" t="s">
        <v>851</v>
      </c>
      <c r="B11" s="687"/>
      <c r="C11" s="161"/>
      <c r="D11" s="236">
        <f>1059900+L7</f>
        <v>1099900</v>
      </c>
      <c r="H11" s="320"/>
    </row>
    <row r="12" spans="1:18" s="5" customFormat="1" ht="20.25" customHeight="1">
      <c r="A12" s="303" t="s">
        <v>850</v>
      </c>
      <c r="B12" s="686"/>
      <c r="C12" s="708"/>
      <c r="D12" s="319" t="s">
        <v>1079</v>
      </c>
    </row>
    <row r="13" spans="1:18" s="5" customFormat="1" ht="20.25" customHeight="1">
      <c r="A13" s="302" t="s">
        <v>853</v>
      </c>
      <c r="B13" s="687"/>
      <c r="C13" s="161"/>
      <c r="D13" s="236">
        <f>1139900+L7</f>
        <v>1179900</v>
      </c>
      <c r="G13" s="174"/>
      <c r="I13" s="174"/>
    </row>
    <row r="14" spans="1:18" s="5" customFormat="1" ht="20.25" customHeight="1">
      <c r="A14" s="304" t="s">
        <v>850</v>
      </c>
      <c r="B14" s="707"/>
      <c r="C14" s="707"/>
      <c r="D14" s="321" t="s">
        <v>1080</v>
      </c>
    </row>
    <row r="15" spans="1:18" s="15" customFormat="1" ht="20.100000000000001" customHeight="1" thickBot="1">
      <c r="A15" s="237" t="s">
        <v>50</v>
      </c>
      <c r="B15" s="1119">
        <v>5</v>
      </c>
      <c r="C15" s="1119"/>
      <c r="D15" s="1120"/>
      <c r="G15" s="117"/>
      <c r="J15" s="117"/>
    </row>
    <row r="16" spans="1:18" s="5" customFormat="1" ht="29.25" customHeight="1" thickBot="1">
      <c r="A16" s="1113" t="s">
        <v>598</v>
      </c>
      <c r="B16" s="1114"/>
      <c r="C16" s="1114"/>
      <c r="D16" s="1115"/>
    </row>
    <row r="17" spans="1:11" s="121" customFormat="1" ht="21" customHeight="1">
      <c r="A17" s="322" t="s">
        <v>732</v>
      </c>
      <c r="B17" s="1123" t="s">
        <v>775</v>
      </c>
      <c r="C17" s="1123"/>
      <c r="D17" s="323"/>
      <c r="F17" s="175"/>
      <c r="G17" s="175"/>
      <c r="H17" s="175"/>
      <c r="I17" s="175"/>
      <c r="J17" s="175"/>
      <c r="K17" s="175"/>
    </row>
    <row r="18" spans="1:11" s="121" customFormat="1" ht="21" customHeight="1">
      <c r="A18" s="324" t="s">
        <v>738</v>
      </c>
      <c r="B18" s="689" t="s">
        <v>1081</v>
      </c>
      <c r="C18" s="325"/>
      <c r="D18" s="688"/>
      <c r="F18" s="175"/>
      <c r="G18" s="175"/>
      <c r="H18" s="175"/>
      <c r="I18" s="175"/>
      <c r="J18" s="175"/>
      <c r="K18" s="175"/>
    </row>
    <row r="19" spans="1:11" s="121" customFormat="1" ht="21" customHeight="1">
      <c r="A19" s="324" t="s">
        <v>740</v>
      </c>
      <c r="B19" s="689" t="s">
        <v>1082</v>
      </c>
      <c r="C19" s="325"/>
      <c r="D19" s="688"/>
      <c r="F19" s="175"/>
      <c r="G19" s="175"/>
      <c r="H19" s="175"/>
      <c r="I19" s="175"/>
      <c r="J19" s="175"/>
      <c r="K19" s="175"/>
    </row>
    <row r="20" spans="1:11" s="121" customFormat="1" ht="21" customHeight="1">
      <c r="A20" s="324" t="s">
        <v>750</v>
      </c>
      <c r="B20" s="689" t="s">
        <v>859</v>
      </c>
      <c r="C20" s="325"/>
      <c r="D20" s="688"/>
      <c r="F20" s="175"/>
      <c r="G20" s="175"/>
      <c r="H20" s="175"/>
      <c r="I20" s="175"/>
      <c r="J20" s="175"/>
      <c r="K20" s="175"/>
    </row>
    <row r="21" spans="1:11" s="121" customFormat="1" ht="21" customHeight="1">
      <c r="A21" s="324" t="s">
        <v>1083</v>
      </c>
      <c r="B21" s="689" t="s">
        <v>860</v>
      </c>
      <c r="C21" s="325"/>
      <c r="D21" s="688"/>
      <c r="F21" s="175"/>
      <c r="G21" s="175"/>
      <c r="H21" s="175"/>
      <c r="J21" s="175"/>
      <c r="K21" s="175"/>
    </row>
    <row r="22" spans="1:11" s="121" customFormat="1" ht="21" customHeight="1">
      <c r="A22" s="324" t="s">
        <v>756</v>
      </c>
      <c r="B22" s="1124" t="s">
        <v>1084</v>
      </c>
      <c r="C22" s="1124"/>
      <c r="D22" s="1125"/>
      <c r="F22" s="175"/>
      <c r="G22" s="175"/>
      <c r="H22" s="175"/>
      <c r="J22" s="175"/>
      <c r="K22" s="175"/>
    </row>
    <row r="23" spans="1:11" s="121" customFormat="1" ht="21" customHeight="1">
      <c r="A23" s="324" t="s">
        <v>1085</v>
      </c>
      <c r="B23" s="1124" t="s">
        <v>866</v>
      </c>
      <c r="C23" s="1124"/>
      <c r="D23" s="1125"/>
      <c r="F23" s="175"/>
      <c r="G23" s="175"/>
      <c r="H23" s="175"/>
      <c r="J23" s="175"/>
      <c r="K23" s="175"/>
    </row>
    <row r="24" spans="1:11" s="121" customFormat="1" ht="21" customHeight="1">
      <c r="A24" s="326" t="s">
        <v>1086</v>
      </c>
      <c r="B24" s="1124" t="s">
        <v>1034</v>
      </c>
      <c r="C24" s="1124"/>
      <c r="D24" s="1125"/>
      <c r="F24" s="175"/>
      <c r="G24" s="175"/>
      <c r="H24" s="175"/>
      <c r="J24" s="175"/>
      <c r="K24" s="175"/>
    </row>
    <row r="25" spans="1:11" s="121" customFormat="1" ht="21" customHeight="1">
      <c r="A25" s="326" t="s">
        <v>1087</v>
      </c>
      <c r="B25" s="1124" t="s">
        <v>1088</v>
      </c>
      <c r="C25" s="1124"/>
      <c r="D25" s="1125"/>
      <c r="F25" s="175"/>
      <c r="G25" s="175"/>
      <c r="H25" s="175"/>
      <c r="J25" s="175"/>
      <c r="K25" s="175"/>
    </row>
    <row r="26" spans="1:11" s="121" customFormat="1" ht="21" customHeight="1">
      <c r="A26" s="326" t="s">
        <v>1089</v>
      </c>
      <c r="B26" s="1126" t="s">
        <v>1090</v>
      </c>
      <c r="C26" s="1126"/>
      <c r="D26" s="1127"/>
      <c r="F26" s="175"/>
      <c r="G26" s="175"/>
      <c r="H26" s="175"/>
      <c r="J26" s="175"/>
      <c r="K26" s="175"/>
    </row>
    <row r="27" spans="1:11" s="121" customFormat="1" ht="21" customHeight="1">
      <c r="A27" s="326" t="s">
        <v>774</v>
      </c>
      <c r="B27" s="1126" t="s">
        <v>1091</v>
      </c>
      <c r="C27" s="1126"/>
      <c r="D27" s="1127"/>
      <c r="F27" s="175"/>
      <c r="G27" s="175"/>
      <c r="H27" s="175"/>
      <c r="I27" s="175"/>
      <c r="J27" s="175"/>
      <c r="K27" s="175"/>
    </row>
    <row r="28" spans="1:11" s="121" customFormat="1" ht="21" customHeight="1">
      <c r="A28" s="326" t="s">
        <v>1039</v>
      </c>
      <c r="B28" s="1126" t="s">
        <v>1092</v>
      </c>
      <c r="C28" s="1126"/>
      <c r="D28" s="1127"/>
      <c r="F28" s="175"/>
      <c r="G28" s="175"/>
      <c r="H28" s="175"/>
      <c r="I28" s="175"/>
      <c r="J28" s="175"/>
      <c r="K28" s="175"/>
    </row>
    <row r="29" spans="1:11" s="121" customFormat="1" ht="21" customHeight="1">
      <c r="A29" s="324" t="s">
        <v>1093</v>
      </c>
      <c r="B29" s="1124" t="s">
        <v>1094</v>
      </c>
      <c r="C29" s="1124"/>
      <c r="D29" s="1125"/>
      <c r="F29" s="175"/>
      <c r="G29" s="175"/>
      <c r="H29" s="175"/>
      <c r="I29" s="175"/>
      <c r="J29" s="175"/>
      <c r="K29" s="175"/>
    </row>
    <row r="30" spans="1:11" s="121" customFormat="1" ht="21" customHeight="1">
      <c r="A30" s="324" t="s">
        <v>1095</v>
      </c>
      <c r="B30" s="1124" t="s">
        <v>1096</v>
      </c>
      <c r="C30" s="1124"/>
      <c r="D30" s="1125"/>
      <c r="F30" s="175"/>
      <c r="G30" s="175"/>
      <c r="H30" s="175"/>
      <c r="I30" s="175"/>
      <c r="J30" s="175"/>
      <c r="K30" s="175"/>
    </row>
    <row r="31" spans="1:11" s="121" customFormat="1" ht="21" customHeight="1">
      <c r="A31" s="327" t="s">
        <v>1097</v>
      </c>
      <c r="B31" s="305"/>
      <c r="C31" s="305"/>
      <c r="D31" s="306"/>
      <c r="F31" s="175"/>
      <c r="G31" s="175"/>
      <c r="H31" s="175"/>
      <c r="I31" s="175"/>
      <c r="J31" s="175"/>
      <c r="K31" s="175"/>
    </row>
    <row r="32" spans="1:11" s="15" customFormat="1" ht="30" customHeight="1">
      <c r="A32" s="242" t="s">
        <v>1</v>
      </c>
      <c r="B32" s="123" t="str">
        <f>B6</f>
        <v>Start</v>
      </c>
      <c r="C32" s="123" t="str">
        <f>C6</f>
        <v>Active</v>
      </c>
      <c r="D32" s="243" t="str">
        <f>D6</f>
        <v>Comfort</v>
      </c>
      <c r="F32" s="175"/>
      <c r="G32" s="175"/>
      <c r="H32" s="175"/>
      <c r="I32" s="175"/>
      <c r="J32" s="175"/>
      <c r="K32" s="175"/>
    </row>
    <row r="33" spans="1:11" ht="21.95" customHeight="1">
      <c r="A33" s="328" t="s">
        <v>1098</v>
      </c>
      <c r="B33" s="313" t="s">
        <v>16</v>
      </c>
      <c r="C33" s="313" t="s">
        <v>16</v>
      </c>
      <c r="D33" s="314"/>
      <c r="F33" s="175"/>
      <c r="G33" s="175"/>
      <c r="H33" s="175"/>
      <c r="I33" s="175"/>
      <c r="J33" s="175"/>
      <c r="K33" s="175"/>
    </row>
    <row r="34" spans="1:11" ht="21.95" customHeight="1">
      <c r="A34" s="329" t="s">
        <v>1099</v>
      </c>
      <c r="B34" s="315" t="s">
        <v>16</v>
      </c>
      <c r="C34" s="315"/>
      <c r="D34" s="316"/>
    </row>
    <row r="35" spans="1:11" ht="21.95" customHeight="1">
      <c r="A35" s="328" t="s">
        <v>1100</v>
      </c>
      <c r="B35" s="313" t="s">
        <v>16</v>
      </c>
      <c r="C35" s="313"/>
      <c r="D35" s="314"/>
    </row>
    <row r="36" spans="1:11" ht="21.95" customHeight="1">
      <c r="A36" s="329" t="s">
        <v>1101</v>
      </c>
      <c r="B36" s="315" t="s">
        <v>16</v>
      </c>
      <c r="C36" s="315" t="s">
        <v>16</v>
      </c>
      <c r="D36" s="316" t="s">
        <v>16</v>
      </c>
    </row>
    <row r="37" spans="1:11" ht="21.95" customHeight="1">
      <c r="A37" s="328" t="s">
        <v>1102</v>
      </c>
      <c r="B37" s="313" t="s">
        <v>16</v>
      </c>
      <c r="C37" s="313" t="s">
        <v>1183</v>
      </c>
      <c r="D37" s="314"/>
    </row>
    <row r="38" spans="1:11" ht="5.25" customHeight="1">
      <c r="A38" s="330"/>
      <c r="B38" s="125"/>
      <c r="C38" s="126"/>
      <c r="D38" s="249"/>
    </row>
    <row r="39" spans="1:11" ht="21.95" customHeight="1">
      <c r="A39" s="329" t="s">
        <v>4</v>
      </c>
      <c r="B39" s="162"/>
      <c r="C39" s="315" t="s">
        <v>16</v>
      </c>
      <c r="D39" s="316"/>
    </row>
    <row r="40" spans="1:11" ht="21.95" customHeight="1">
      <c r="A40" s="328" t="s">
        <v>1103</v>
      </c>
      <c r="B40" s="309"/>
      <c r="C40" s="313" t="s">
        <v>16</v>
      </c>
      <c r="D40" s="314" t="s">
        <v>16</v>
      </c>
    </row>
    <row r="41" spans="1:11" ht="21.95" customHeight="1">
      <c r="A41" s="329" t="s">
        <v>1104</v>
      </c>
      <c r="B41" s="162"/>
      <c r="C41" s="315" t="s">
        <v>16</v>
      </c>
      <c r="D41" s="316" t="s">
        <v>16</v>
      </c>
    </row>
    <row r="42" spans="1:11" ht="21.95" customHeight="1">
      <c r="A42" s="328" t="s">
        <v>1105</v>
      </c>
      <c r="B42" s="309"/>
      <c r="C42" s="313" t="s">
        <v>16</v>
      </c>
      <c r="D42" s="314" t="s">
        <v>16</v>
      </c>
    </row>
    <row r="43" spans="1:11" ht="21.95" customHeight="1">
      <c r="A43" s="329" t="s">
        <v>432</v>
      </c>
      <c r="B43" s="162"/>
      <c r="C43" s="315" t="s">
        <v>16</v>
      </c>
      <c r="D43" s="316" t="s">
        <v>16</v>
      </c>
    </row>
    <row r="44" spans="1:11" ht="21.95" customHeight="1">
      <c r="A44" s="328" t="s">
        <v>1106</v>
      </c>
      <c r="B44" s="309"/>
      <c r="C44" s="313" t="s">
        <v>16</v>
      </c>
      <c r="D44" s="314" t="s">
        <v>16</v>
      </c>
    </row>
    <row r="45" spans="1:11" ht="21.95" customHeight="1">
      <c r="A45" s="329" t="s">
        <v>1107</v>
      </c>
      <c r="B45" s="162"/>
      <c r="C45" s="315" t="s">
        <v>16</v>
      </c>
      <c r="D45" s="316" t="s">
        <v>16</v>
      </c>
    </row>
    <row r="46" spans="1:11" ht="21.95" customHeight="1">
      <c r="A46" s="328" t="s">
        <v>1108</v>
      </c>
      <c r="B46" s="309"/>
      <c r="C46" s="313" t="s">
        <v>16</v>
      </c>
      <c r="D46" s="314" t="s">
        <v>16</v>
      </c>
    </row>
    <row r="47" spans="1:11" ht="5.25" customHeight="1">
      <c r="A47" s="330"/>
      <c r="B47" s="125"/>
      <c r="C47" s="126"/>
      <c r="D47" s="249"/>
    </row>
    <row r="48" spans="1:11" ht="21.95" customHeight="1">
      <c r="A48" s="329" t="s">
        <v>5</v>
      </c>
      <c r="B48" s="162"/>
      <c r="C48" s="162"/>
      <c r="D48" s="316" t="s">
        <v>16</v>
      </c>
    </row>
    <row r="49" spans="1:11" ht="21.95" customHeight="1">
      <c r="A49" s="328" t="s">
        <v>1109</v>
      </c>
      <c r="B49" s="309"/>
      <c r="C49" s="309"/>
      <c r="D49" s="314" t="s">
        <v>16</v>
      </c>
    </row>
    <row r="50" spans="1:11" ht="21.95" customHeight="1">
      <c r="A50" s="329" t="s">
        <v>23</v>
      </c>
      <c r="B50" s="162"/>
      <c r="C50" s="162"/>
      <c r="D50" s="316" t="s">
        <v>16</v>
      </c>
    </row>
    <row r="51" spans="1:11" ht="21.95" customHeight="1">
      <c r="A51" s="328" t="s">
        <v>1110</v>
      </c>
      <c r="B51" s="309"/>
      <c r="C51" s="309"/>
      <c r="D51" s="314" t="s">
        <v>16</v>
      </c>
    </row>
    <row r="52" spans="1:11" ht="21.95" customHeight="1">
      <c r="A52" s="329" t="s">
        <v>24</v>
      </c>
      <c r="B52" s="162"/>
      <c r="C52" s="315" t="s">
        <v>1182</v>
      </c>
      <c r="D52" s="316" t="s">
        <v>16</v>
      </c>
    </row>
    <row r="53" spans="1:11" ht="21.95" customHeight="1">
      <c r="A53" s="328" t="s">
        <v>1132</v>
      </c>
      <c r="B53" s="309"/>
      <c r="C53" s="313" t="s">
        <v>1182</v>
      </c>
      <c r="D53" s="314" t="s">
        <v>16</v>
      </c>
    </row>
    <row r="54" spans="1:11" ht="21.95" customHeight="1">
      <c r="A54" s="329" t="s">
        <v>195</v>
      </c>
      <c r="B54" s="162"/>
      <c r="C54" s="162"/>
      <c r="D54" s="316" t="s">
        <v>16</v>
      </c>
    </row>
    <row r="55" spans="1:11" ht="21.95" customHeight="1">
      <c r="A55" s="328" t="s">
        <v>152</v>
      </c>
      <c r="B55" s="309"/>
      <c r="C55" s="309"/>
      <c r="D55" s="314" t="s">
        <v>16</v>
      </c>
    </row>
    <row r="56" spans="1:11" ht="21.95" customHeight="1">
      <c r="A56" s="329" t="s">
        <v>1111</v>
      </c>
      <c r="B56" s="162"/>
      <c r="C56" s="162"/>
      <c r="D56" s="316" t="s">
        <v>16</v>
      </c>
    </row>
    <row r="57" spans="1:11" ht="21.95" customHeight="1">
      <c r="A57" s="328" t="s">
        <v>1112</v>
      </c>
      <c r="B57" s="309"/>
      <c r="C57" s="309"/>
      <c r="D57" s="314" t="s">
        <v>16</v>
      </c>
    </row>
    <row r="58" spans="1:11" ht="21.95" customHeight="1">
      <c r="A58" s="329" t="s">
        <v>947</v>
      </c>
      <c r="B58" s="592">
        <v>5000</v>
      </c>
      <c r="C58" s="592">
        <v>5000</v>
      </c>
      <c r="D58" s="592">
        <v>5000</v>
      </c>
    </row>
    <row r="59" spans="1:11" s="15" customFormat="1" ht="30" customHeight="1">
      <c r="A59" s="242" t="s">
        <v>433</v>
      </c>
      <c r="B59" s="123" t="str">
        <f>B32</f>
        <v>Start</v>
      </c>
      <c r="C59" s="123" t="str">
        <f>C32</f>
        <v>Active</v>
      </c>
      <c r="D59" s="243" t="str">
        <f>D32</f>
        <v>Comfort</v>
      </c>
      <c r="F59" s="175"/>
      <c r="G59" s="175"/>
      <c r="H59" s="175"/>
      <c r="I59" s="175"/>
      <c r="J59" s="175"/>
      <c r="K59" s="175"/>
    </row>
    <row r="60" spans="1:11" ht="23.25" customHeight="1">
      <c r="A60" s="1128" t="s">
        <v>1113</v>
      </c>
      <c r="B60" s="1129"/>
      <c r="C60" s="1129"/>
      <c r="D60" s="1130"/>
    </row>
    <row r="61" spans="1:11" s="19" customFormat="1" ht="21.95" customHeight="1">
      <c r="A61" s="331" t="s">
        <v>1114</v>
      </c>
      <c r="B61" s="332"/>
      <c r="C61" s="311" t="s">
        <v>1115</v>
      </c>
      <c r="D61" s="1151"/>
    </row>
    <row r="62" spans="1:11" s="19" customFormat="1" ht="21.95" customHeight="1">
      <c r="A62" s="333" t="s">
        <v>1116</v>
      </c>
      <c r="B62" s="334"/>
      <c r="C62" s="307" t="s">
        <v>1117</v>
      </c>
      <c r="D62" s="1152"/>
    </row>
    <row r="63" spans="1:11" s="94" customFormat="1" ht="21.95" customHeight="1">
      <c r="A63" s="335" t="s">
        <v>1118</v>
      </c>
      <c r="B63" s="334"/>
      <c r="C63" s="1154">
        <v>25000</v>
      </c>
      <c r="D63" s="1152"/>
    </row>
    <row r="64" spans="1:11" s="94" customFormat="1" ht="21.95" customHeight="1">
      <c r="A64" s="336" t="s">
        <v>399</v>
      </c>
      <c r="B64" s="334"/>
      <c r="C64" s="1155"/>
      <c r="D64" s="1152"/>
    </row>
    <row r="65" spans="1:4" s="94" customFormat="1" ht="21.95" customHeight="1" thickBot="1">
      <c r="A65" s="337" t="s">
        <v>1119</v>
      </c>
      <c r="B65" s="338"/>
      <c r="C65" s="1156"/>
      <c r="D65" s="1153"/>
    </row>
    <row r="66" spans="1:4" ht="5.25" customHeight="1" thickBot="1">
      <c r="A66" s="330"/>
      <c r="B66" s="125"/>
      <c r="C66" s="126"/>
      <c r="D66" s="249"/>
    </row>
    <row r="67" spans="1:4" s="94" customFormat="1" ht="26.25" customHeight="1">
      <c r="A67" s="1131" t="s">
        <v>782</v>
      </c>
      <c r="B67" s="1132"/>
      <c r="C67" s="1132"/>
      <c r="D67" s="1133"/>
    </row>
    <row r="68" spans="1:4" s="94" customFormat="1" ht="21.95" customHeight="1">
      <c r="A68" s="331" t="s">
        <v>1114</v>
      </c>
      <c r="B68" s="1144"/>
      <c r="C68" s="1145"/>
      <c r="D68" s="312" t="s">
        <v>1120</v>
      </c>
    </row>
    <row r="69" spans="1:4" s="94" customFormat="1" ht="21.95" customHeight="1">
      <c r="A69" s="333" t="s">
        <v>1116</v>
      </c>
      <c r="B69" s="1146"/>
      <c r="C69" s="1147"/>
      <c r="D69" s="308" t="s">
        <v>1121</v>
      </c>
    </row>
    <row r="70" spans="1:4" s="94" customFormat="1" ht="21.95" customHeight="1">
      <c r="A70" s="331" t="s">
        <v>1122</v>
      </c>
      <c r="B70" s="1146"/>
      <c r="C70" s="1147"/>
      <c r="D70" s="312" t="s">
        <v>1123</v>
      </c>
    </row>
    <row r="71" spans="1:4" s="94" customFormat="1" ht="21.95" customHeight="1">
      <c r="A71" s="333" t="s">
        <v>1124</v>
      </c>
      <c r="B71" s="1146"/>
      <c r="C71" s="1147"/>
      <c r="D71" s="308" t="s">
        <v>1125</v>
      </c>
    </row>
    <row r="72" spans="1:4" s="94" customFormat="1" ht="21.95" customHeight="1">
      <c r="A72" s="335" t="s">
        <v>1118</v>
      </c>
      <c r="B72" s="1146"/>
      <c r="C72" s="1147"/>
      <c r="D72" s="1157">
        <v>50000</v>
      </c>
    </row>
    <row r="73" spans="1:4" s="94" customFormat="1" ht="21.95" customHeight="1">
      <c r="A73" s="336" t="s">
        <v>399</v>
      </c>
      <c r="B73" s="1146"/>
      <c r="C73" s="1147"/>
      <c r="D73" s="1158"/>
    </row>
    <row r="74" spans="1:4" s="94" customFormat="1" ht="21.95" customHeight="1">
      <c r="A74" s="336" t="s">
        <v>1119</v>
      </c>
      <c r="B74" s="1146"/>
      <c r="C74" s="1147"/>
      <c r="D74" s="1158"/>
    </row>
    <row r="75" spans="1:4" s="94" customFormat="1" ht="21.95" customHeight="1">
      <c r="A75" s="336" t="s">
        <v>1126</v>
      </c>
      <c r="B75" s="1146"/>
      <c r="C75" s="1147"/>
      <c r="D75" s="1158"/>
    </row>
    <row r="76" spans="1:4" s="94" customFormat="1" ht="21.95" customHeight="1">
      <c r="A76" s="336" t="s">
        <v>1127</v>
      </c>
      <c r="B76" s="1146"/>
      <c r="C76" s="1147"/>
      <c r="D76" s="1158"/>
    </row>
    <row r="77" spans="1:4" s="94" customFormat="1" ht="21.95" customHeight="1">
      <c r="A77" s="336" t="s">
        <v>1128</v>
      </c>
      <c r="B77" s="1146"/>
      <c r="C77" s="1147"/>
      <c r="D77" s="1158"/>
    </row>
    <row r="78" spans="1:4" s="94" customFormat="1" ht="21.95" customHeight="1">
      <c r="A78" s="336" t="s">
        <v>1129</v>
      </c>
      <c r="B78" s="1146"/>
      <c r="C78" s="1147"/>
      <c r="D78" s="1158"/>
    </row>
    <row r="79" spans="1:4" s="94" customFormat="1" ht="21.95" customHeight="1">
      <c r="A79" s="336" t="s">
        <v>33</v>
      </c>
      <c r="B79" s="1146"/>
      <c r="C79" s="1147"/>
      <c r="D79" s="1158"/>
    </row>
    <row r="80" spans="1:4" s="94" customFormat="1" ht="21.95" customHeight="1" thickBot="1">
      <c r="A80" s="337" t="s">
        <v>1130</v>
      </c>
      <c r="B80" s="1148"/>
      <c r="C80" s="1149"/>
      <c r="D80" s="1159"/>
    </row>
    <row r="81" spans="1:4" ht="5.25" customHeight="1" thickBot="1">
      <c r="A81" s="330"/>
      <c r="B81" s="125"/>
      <c r="C81" s="126"/>
      <c r="D81" s="249"/>
    </row>
    <row r="82" spans="1:4" s="94" customFormat="1" ht="26.25" customHeight="1">
      <c r="A82" s="690" t="s">
        <v>1133</v>
      </c>
      <c r="B82" s="339"/>
      <c r="C82" s="339"/>
      <c r="D82" s="340"/>
    </row>
    <row r="83" spans="1:4" ht="21.95" customHeight="1">
      <c r="A83" s="341" t="s">
        <v>1124</v>
      </c>
      <c r="B83" s="342"/>
      <c r="C83" s="343"/>
      <c r="D83" s="312" t="s">
        <v>1152</v>
      </c>
    </row>
    <row r="84" spans="1:4" ht="21.95" customHeight="1">
      <c r="A84" s="344" t="s">
        <v>1134</v>
      </c>
      <c r="B84" s="345"/>
      <c r="C84" s="346"/>
      <c r="D84" s="1160">
        <v>75000</v>
      </c>
    </row>
    <row r="85" spans="1:4" ht="21.95" customHeight="1">
      <c r="A85" s="344" t="s">
        <v>1135</v>
      </c>
      <c r="B85" s="345"/>
      <c r="C85" s="346"/>
      <c r="D85" s="1161"/>
    </row>
    <row r="86" spans="1:4" ht="21.95" customHeight="1">
      <c r="A86" s="344" t="s">
        <v>10</v>
      </c>
      <c r="B86" s="345"/>
      <c r="C86" s="346"/>
      <c r="D86" s="1162"/>
    </row>
    <row r="87" spans="1:4" ht="21.75" customHeight="1">
      <c r="A87" s="344" t="s">
        <v>1153</v>
      </c>
      <c r="B87" s="345"/>
      <c r="C87" s="346"/>
      <c r="D87" s="1162"/>
    </row>
    <row r="88" spans="1:4" ht="21.95" customHeight="1">
      <c r="A88" s="344" t="s">
        <v>703</v>
      </c>
      <c r="B88" s="345"/>
      <c r="C88" s="346"/>
      <c r="D88" s="1162"/>
    </row>
    <row r="89" spans="1:4" s="4" customFormat="1" ht="21.75" customHeight="1">
      <c r="A89" s="347" t="s">
        <v>1154</v>
      </c>
      <c r="B89" s="345"/>
      <c r="C89" s="346"/>
      <c r="D89" s="1162"/>
    </row>
    <row r="90" spans="1:4" s="4" customFormat="1" ht="21.95" customHeight="1">
      <c r="A90" s="344" t="s">
        <v>1047</v>
      </c>
      <c r="B90" s="345"/>
      <c r="C90" s="346"/>
      <c r="D90" s="1162"/>
    </row>
    <row r="91" spans="1:4" s="4" customFormat="1" ht="21.95" customHeight="1">
      <c r="A91" s="344" t="s">
        <v>174</v>
      </c>
      <c r="B91" s="345"/>
      <c r="C91" s="346"/>
      <c r="D91" s="1162"/>
    </row>
    <row r="92" spans="1:4" s="4" customFormat="1" ht="21.95" customHeight="1">
      <c r="A92" s="344" t="s">
        <v>1136</v>
      </c>
      <c r="B92" s="345"/>
      <c r="C92" s="346"/>
      <c r="D92" s="1162"/>
    </row>
    <row r="93" spans="1:4" ht="21.95" customHeight="1">
      <c r="A93" s="344" t="s">
        <v>234</v>
      </c>
      <c r="B93" s="345"/>
      <c r="C93" s="346"/>
      <c r="D93" s="1162"/>
    </row>
    <row r="94" spans="1:4" ht="21.95" customHeight="1">
      <c r="A94" s="344" t="s">
        <v>1137</v>
      </c>
      <c r="B94" s="345"/>
      <c r="C94" s="346"/>
      <c r="D94" s="1162"/>
    </row>
    <row r="95" spans="1:4" ht="21.95" customHeight="1">
      <c r="A95" s="344" t="s">
        <v>129</v>
      </c>
      <c r="B95" s="345"/>
      <c r="C95" s="346"/>
      <c r="D95" s="1162"/>
    </row>
    <row r="96" spans="1:4" ht="21.95" customHeight="1">
      <c r="A96" s="344" t="s">
        <v>1138</v>
      </c>
      <c r="B96" s="345"/>
      <c r="C96" s="346"/>
      <c r="D96" s="1162"/>
    </row>
    <row r="97" spans="1:4" ht="42" customHeight="1" thickBot="1">
      <c r="A97" s="348" t="s">
        <v>1139</v>
      </c>
      <c r="B97" s="349"/>
      <c r="C97" s="350"/>
      <c r="D97" s="1163"/>
    </row>
    <row r="98" spans="1:4" ht="40.5" customHeight="1">
      <c r="A98" s="1142" t="s">
        <v>96</v>
      </c>
      <c r="B98" s="1142"/>
      <c r="C98" s="1142"/>
      <c r="D98" s="1142"/>
    </row>
    <row r="99" spans="1:4" ht="15.75">
      <c r="A99" s="706"/>
    </row>
    <row r="105" spans="1:4" ht="15.75">
      <c r="B105" s="1143"/>
      <c r="C105" s="1143"/>
      <c r="D105" s="1143"/>
    </row>
    <row r="106" spans="1:4" ht="15.75">
      <c r="A106" s="706"/>
      <c r="B106" s="1143"/>
      <c r="C106" s="1143"/>
      <c r="D106" s="1143"/>
    </row>
    <row r="107" spans="1:4" ht="15.75">
      <c r="A107" s="706"/>
      <c r="B107" s="1143"/>
      <c r="C107" s="1143"/>
      <c r="D107" s="1143"/>
    </row>
    <row r="108" spans="1:4" ht="15.75">
      <c r="A108" s="706"/>
      <c r="B108" s="1143"/>
      <c r="C108" s="1143"/>
      <c r="D108" s="1143"/>
    </row>
    <row r="109" spans="1:4" ht="15.75">
      <c r="A109" s="706"/>
      <c r="B109" s="1143"/>
      <c r="C109" s="1143"/>
      <c r="D109" s="1143"/>
    </row>
    <row r="110" spans="1:4" ht="15.75">
      <c r="A110" s="706"/>
      <c r="B110" s="1143"/>
      <c r="C110" s="1143"/>
      <c r="D110" s="1143"/>
    </row>
    <row r="111" spans="1:4" ht="15.75">
      <c r="A111" s="706"/>
      <c r="B111" s="1143"/>
      <c r="C111" s="1143"/>
      <c r="D111" s="1143"/>
    </row>
    <row r="112" spans="1:4" ht="15.75">
      <c r="B112" s="1143"/>
      <c r="C112" s="1143"/>
      <c r="D112" s="1143"/>
    </row>
    <row r="113" spans="1:4" ht="15.75">
      <c r="A113" s="706"/>
      <c r="B113" s="1143"/>
      <c r="C113" s="1143"/>
      <c r="D113" s="1143"/>
    </row>
    <row r="114" spans="1:4" ht="15.75">
      <c r="A114" s="706"/>
      <c r="B114" s="1143"/>
      <c r="C114" s="1143"/>
      <c r="D114" s="1143"/>
    </row>
    <row r="115" spans="1:4" ht="15.75">
      <c r="A115" s="706"/>
      <c r="B115" s="1143"/>
      <c r="C115" s="1143"/>
      <c r="D115" s="1143"/>
    </row>
    <row r="116" spans="1:4" ht="15.75">
      <c r="A116" s="706"/>
      <c r="B116" s="1143"/>
      <c r="C116" s="1143"/>
      <c r="D116" s="1143"/>
    </row>
    <row r="117" spans="1:4" ht="15.75">
      <c r="A117" s="706"/>
      <c r="B117" s="1143"/>
      <c r="C117" s="1143"/>
      <c r="D117" s="1143"/>
    </row>
    <row r="118" spans="1:4" ht="15.75">
      <c r="A118" s="706"/>
      <c r="B118" s="1143"/>
      <c r="C118" s="1143"/>
      <c r="D118" s="1143"/>
    </row>
    <row r="698" spans="1:1">
      <c r="A698" s="557"/>
    </row>
  </sheetData>
  <mergeCells count="38">
    <mergeCell ref="B118:D118"/>
    <mergeCell ref="B112:D112"/>
    <mergeCell ref="B113:D113"/>
    <mergeCell ref="B114:D114"/>
    <mergeCell ref="B115:D115"/>
    <mergeCell ref="B116:D116"/>
    <mergeCell ref="B117:D117"/>
    <mergeCell ref="B111:D111"/>
    <mergeCell ref="A67:D67"/>
    <mergeCell ref="B68:C80"/>
    <mergeCell ref="D72:D80"/>
    <mergeCell ref="D84:D97"/>
    <mergeCell ref="A98:D98"/>
    <mergeCell ref="B105:D105"/>
    <mergeCell ref="B106:D106"/>
    <mergeCell ref="B107:D107"/>
    <mergeCell ref="B108:D108"/>
    <mergeCell ref="B109:D109"/>
    <mergeCell ref="B110:D110"/>
    <mergeCell ref="D61:D65"/>
    <mergeCell ref="C63:C65"/>
    <mergeCell ref="B17:C17"/>
    <mergeCell ref="B22:D22"/>
    <mergeCell ref="B23:D23"/>
    <mergeCell ref="B24:D24"/>
    <mergeCell ref="B25:D25"/>
    <mergeCell ref="B26:D26"/>
    <mergeCell ref="B27:D27"/>
    <mergeCell ref="B28:D28"/>
    <mergeCell ref="B29:D29"/>
    <mergeCell ref="B30:D30"/>
    <mergeCell ref="A60:D60"/>
    <mergeCell ref="A16:D16"/>
    <mergeCell ref="A1:D1"/>
    <mergeCell ref="A2:D2"/>
    <mergeCell ref="A3:D3"/>
    <mergeCell ref="A5:D5"/>
    <mergeCell ref="B15:D15"/>
  </mergeCells>
  <printOptions horizontalCentered="1"/>
  <pageMargins left="0" right="0" top="0.35433070866141736" bottom="0.35433070866141736" header="0.31496062992125984" footer="0.31496062992125984"/>
  <pageSetup paperSize="9" scale="35" orientation="portrait" r:id="rId1"/>
  <colBreaks count="1" manualBreakCount="1">
    <brk id="3" max="92"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AF700"/>
  <sheetViews>
    <sheetView view="pageBreakPreview" zoomScale="30" zoomScaleNormal="55" zoomScaleSheetLayoutView="30" workbookViewId="0">
      <pane xSplit="3" ySplit="2" topLeftCell="D3" activePane="bottomRight" state="frozen"/>
      <selection activeCell="B28" sqref="B28"/>
      <selection pane="topRight" activeCell="B28" sqref="B28"/>
      <selection pane="bottomLeft" activeCell="B28" sqref="B28"/>
      <selection pane="bottomRight" activeCell="A2" sqref="A2:C2"/>
    </sheetView>
  </sheetViews>
  <sheetFormatPr defaultRowHeight="12.75"/>
  <cols>
    <col min="1" max="1" width="95.7109375" style="14" customWidth="1"/>
    <col min="2" max="2" width="13.85546875" style="14" customWidth="1"/>
    <col min="3" max="3" width="13.28515625" style="14" customWidth="1"/>
    <col min="4" max="9" width="78.5703125" style="14" customWidth="1"/>
    <col min="10" max="12" width="108.85546875" style="14" customWidth="1"/>
    <col min="13" max="14" width="67.42578125" style="14" customWidth="1"/>
    <col min="15" max="15" width="67.7109375" style="4" customWidth="1"/>
    <col min="16" max="16" width="67.7109375" customWidth="1"/>
    <col min="26" max="27" width="18.42578125" bestFit="1" customWidth="1"/>
    <col min="28" max="28" width="21.5703125" customWidth="1"/>
    <col min="29" max="29" width="18.140625" customWidth="1"/>
    <col min="30" max="30" width="16.7109375" customWidth="1"/>
    <col min="31" max="31" width="14.42578125" customWidth="1"/>
    <col min="32" max="32" width="14.85546875" bestFit="1" customWidth="1"/>
  </cols>
  <sheetData>
    <row r="1" spans="1:32" s="5" customFormat="1" ht="60.75" customHeight="1" thickBot="1">
      <c r="A1" s="1178" t="s">
        <v>1597</v>
      </c>
      <c r="B1" s="1179"/>
      <c r="C1" s="1179"/>
      <c r="D1" s="1179"/>
      <c r="E1" s="1179"/>
      <c r="F1" s="1179"/>
      <c r="G1" s="1179"/>
      <c r="H1" s="1179"/>
      <c r="I1" s="1179"/>
      <c r="J1" s="1179"/>
      <c r="K1" s="1179"/>
      <c r="L1" s="1179"/>
      <c r="M1" s="1179"/>
      <c r="N1" s="1179"/>
      <c r="O1" s="1179"/>
      <c r="P1" s="1179"/>
      <c r="S1"/>
    </row>
    <row r="2" spans="1:32" s="5" customFormat="1" ht="63" customHeight="1" thickBot="1">
      <c r="A2" s="1180" t="s">
        <v>1</v>
      </c>
      <c r="B2" s="1181"/>
      <c r="C2" s="1181"/>
      <c r="D2" s="704" t="s">
        <v>173</v>
      </c>
      <c r="E2" s="704" t="s">
        <v>13</v>
      </c>
      <c r="F2" s="351" t="s">
        <v>1140</v>
      </c>
      <c r="G2" s="351" t="s">
        <v>1525</v>
      </c>
      <c r="H2" s="704" t="s">
        <v>1577</v>
      </c>
      <c r="I2" s="704" t="s">
        <v>1237</v>
      </c>
      <c r="J2" s="704" t="s">
        <v>1141</v>
      </c>
      <c r="K2" s="704" t="s">
        <v>1528</v>
      </c>
      <c r="L2" s="704" t="s">
        <v>1575</v>
      </c>
      <c r="M2" s="1182" t="s">
        <v>1529</v>
      </c>
      <c r="N2" s="1183"/>
      <c r="O2" s="1181" t="s">
        <v>1576</v>
      </c>
      <c r="P2" s="1184"/>
    </row>
    <row r="3" spans="1:32" s="407" customFormat="1" ht="39.950000000000003" customHeight="1">
      <c r="A3" s="1185" t="s">
        <v>1142</v>
      </c>
      <c r="B3" s="1175" t="s">
        <v>434</v>
      </c>
      <c r="C3" s="1186" t="s">
        <v>1143</v>
      </c>
      <c r="D3" s="406">
        <v>789900</v>
      </c>
      <c r="E3" s="405">
        <f>849900+Z13</f>
        <v>889900</v>
      </c>
      <c r="F3" s="405">
        <f>E3+25000</f>
        <v>914900</v>
      </c>
      <c r="G3" s="405">
        <f>F3+20000</f>
        <v>934900</v>
      </c>
      <c r="H3" s="406">
        <f>949900+Z13</f>
        <v>989900</v>
      </c>
      <c r="I3" s="406">
        <f>949900+Z13+20000</f>
        <v>1009900</v>
      </c>
      <c r="J3" s="406">
        <f>H3+50000</f>
        <v>1039900</v>
      </c>
      <c r="K3" s="406">
        <f>I3+50000</f>
        <v>1059900</v>
      </c>
      <c r="L3" s="406">
        <f>I3+55000</f>
        <v>1064900</v>
      </c>
      <c r="M3" s="1187"/>
      <c r="N3" s="1188"/>
      <c r="O3" s="1189"/>
      <c r="P3" s="1190"/>
    </row>
    <row r="4" spans="1:32" s="353" customFormat="1" ht="39.950000000000003" customHeight="1">
      <c r="A4" s="1173"/>
      <c r="B4" s="1176"/>
      <c r="C4" s="1175"/>
      <c r="D4" s="352" t="s">
        <v>1073</v>
      </c>
      <c r="E4" s="620" t="s">
        <v>1074</v>
      </c>
      <c r="F4" s="620" t="s">
        <v>1115</v>
      </c>
      <c r="G4" s="620" t="s">
        <v>1531</v>
      </c>
      <c r="H4" s="352" t="s">
        <v>1075</v>
      </c>
      <c r="I4" s="352" t="s">
        <v>1535</v>
      </c>
      <c r="J4" s="352" t="s">
        <v>1120</v>
      </c>
      <c r="K4" s="352" t="s">
        <v>1541</v>
      </c>
      <c r="L4" s="352" t="s">
        <v>1568</v>
      </c>
      <c r="M4" s="1166"/>
      <c r="N4" s="1167"/>
      <c r="O4" s="1170"/>
      <c r="P4" s="1171"/>
    </row>
    <row r="5" spans="1:32" s="407" customFormat="1" ht="39.950000000000003" customHeight="1">
      <c r="A5" s="1173"/>
      <c r="B5" s="1177" t="s">
        <v>435</v>
      </c>
      <c r="C5" s="1175"/>
      <c r="D5" s="354"/>
      <c r="E5" s="408">
        <f>899900+Z13</f>
        <v>939900</v>
      </c>
      <c r="F5" s="702">
        <f>E5+25000</f>
        <v>964900</v>
      </c>
      <c r="G5" s="405">
        <f>F5+20000</f>
        <v>984900</v>
      </c>
      <c r="H5" s="408">
        <f>999900+Z13</f>
        <v>1039900</v>
      </c>
      <c r="I5" s="408">
        <f>999900+Z13+20000</f>
        <v>1059900</v>
      </c>
      <c r="J5" s="406">
        <f>H5+50000</f>
        <v>1089900</v>
      </c>
      <c r="K5" s="408">
        <f>I5+50000</f>
        <v>1109900</v>
      </c>
      <c r="L5" s="406">
        <f>I5+55000</f>
        <v>1114900</v>
      </c>
      <c r="M5" s="1164"/>
      <c r="N5" s="1165"/>
      <c r="O5" s="1168"/>
      <c r="P5" s="1169"/>
    </row>
    <row r="6" spans="1:32" s="353" customFormat="1" ht="39.950000000000003" customHeight="1">
      <c r="A6" s="1174"/>
      <c r="B6" s="1176"/>
      <c r="C6" s="1176"/>
      <c r="D6" s="355"/>
      <c r="E6" s="352" t="s">
        <v>1077</v>
      </c>
      <c r="F6" s="620" t="s">
        <v>1117</v>
      </c>
      <c r="G6" s="620" t="s">
        <v>1534</v>
      </c>
      <c r="H6" s="352" t="s">
        <v>1078</v>
      </c>
      <c r="I6" s="352" t="s">
        <v>1536</v>
      </c>
      <c r="J6" s="352" t="s">
        <v>1121</v>
      </c>
      <c r="K6" s="352" t="s">
        <v>1545</v>
      </c>
      <c r="L6" s="352" t="s">
        <v>1569</v>
      </c>
      <c r="M6" s="1166"/>
      <c r="N6" s="1167"/>
      <c r="O6" s="1170"/>
      <c r="P6" s="1171"/>
    </row>
    <row r="7" spans="1:32" s="353" customFormat="1" ht="39.950000000000003" customHeight="1">
      <c r="A7" s="1172" t="s">
        <v>1524</v>
      </c>
      <c r="B7" s="1175" t="s">
        <v>434</v>
      </c>
      <c r="C7" s="1177" t="s">
        <v>40</v>
      </c>
      <c r="D7" s="627"/>
      <c r="E7" s="408">
        <f>964900+Z13-35000</f>
        <v>969900</v>
      </c>
      <c r="F7" s="702">
        <f>E7+25000</f>
        <v>994900</v>
      </c>
      <c r="G7" s="405">
        <f>F7+20000</f>
        <v>1014900</v>
      </c>
      <c r="H7" s="608"/>
      <c r="I7" s="608"/>
      <c r="J7" s="608"/>
      <c r="K7" s="608"/>
      <c r="L7" s="627"/>
      <c r="M7" s="700"/>
      <c r="N7" s="716"/>
      <c r="O7" s="713"/>
      <c r="P7" s="701"/>
    </row>
    <row r="8" spans="1:32" s="353" customFormat="1" ht="39.950000000000003" customHeight="1">
      <c r="A8" s="1173"/>
      <c r="B8" s="1176"/>
      <c r="C8" s="1175"/>
      <c r="D8" s="627"/>
      <c r="E8" s="609" t="s">
        <v>1530</v>
      </c>
      <c r="F8" s="703" t="s">
        <v>1532</v>
      </c>
      <c r="G8" s="703" t="s">
        <v>1533</v>
      </c>
      <c r="H8" s="608"/>
      <c r="I8" s="608"/>
      <c r="J8" s="608"/>
      <c r="K8" s="608"/>
      <c r="L8" s="627"/>
      <c r="M8" s="700"/>
      <c r="N8" s="716"/>
      <c r="O8" s="713"/>
      <c r="P8" s="701"/>
    </row>
    <row r="9" spans="1:32" s="353" customFormat="1" ht="39.950000000000003" customHeight="1">
      <c r="A9" s="1173"/>
      <c r="B9" s="1177" t="s">
        <v>435</v>
      </c>
      <c r="C9" s="1175"/>
      <c r="D9" s="638"/>
      <c r="E9" s="639"/>
      <c r="F9" s="638"/>
      <c r="G9" s="638"/>
      <c r="H9" s="639"/>
      <c r="I9" s="408">
        <f>1134900+Z13-35000</f>
        <v>1139900</v>
      </c>
      <c r="J9" s="639"/>
      <c r="K9" s="408">
        <f>I9+50000</f>
        <v>1189900</v>
      </c>
      <c r="L9" s="408">
        <f>I9+55000</f>
        <v>1194900</v>
      </c>
      <c r="M9" s="699"/>
      <c r="N9" s="640"/>
      <c r="O9" s="714"/>
      <c r="P9" s="640"/>
    </row>
    <row r="10" spans="1:32" s="353" customFormat="1" ht="39.950000000000003" customHeight="1">
      <c r="A10" s="1174"/>
      <c r="B10" s="1176"/>
      <c r="C10" s="1176"/>
      <c r="D10" s="357"/>
      <c r="E10" s="355"/>
      <c r="F10" s="357"/>
      <c r="G10" s="357"/>
      <c r="H10" s="355"/>
      <c r="I10" s="642" t="s">
        <v>1538</v>
      </c>
      <c r="J10" s="355"/>
      <c r="K10" s="642" t="s">
        <v>1542</v>
      </c>
      <c r="L10" s="642" t="s">
        <v>1570</v>
      </c>
      <c r="M10" s="705"/>
      <c r="N10" s="641"/>
      <c r="O10" s="715"/>
      <c r="P10" s="641"/>
    </row>
    <row r="11" spans="1:32" s="407" customFormat="1" ht="39.950000000000003" customHeight="1">
      <c r="A11" s="1172" t="s">
        <v>1144</v>
      </c>
      <c r="B11" s="1177" t="s">
        <v>435</v>
      </c>
      <c r="C11" s="1177" t="s">
        <v>1143</v>
      </c>
      <c r="D11" s="356"/>
      <c r="E11" s="354"/>
      <c r="F11" s="356"/>
      <c r="G11" s="356"/>
      <c r="H11" s="408">
        <f>1059900+Z13</f>
        <v>1099900</v>
      </c>
      <c r="I11" s="408">
        <f>1059900+Z13+20000</f>
        <v>1119900</v>
      </c>
      <c r="J11" s="408">
        <f>H11+50000</f>
        <v>1149900</v>
      </c>
      <c r="K11" s="408">
        <f>I11+50000</f>
        <v>1169900</v>
      </c>
      <c r="L11" s="406">
        <f>I11+55000</f>
        <v>1174900</v>
      </c>
      <c r="M11" s="1164"/>
      <c r="N11" s="1165"/>
      <c r="O11" s="1168"/>
      <c r="P11" s="1169"/>
    </row>
    <row r="12" spans="1:32" s="353" customFormat="1" ht="39.950000000000003" customHeight="1">
      <c r="A12" s="1173"/>
      <c r="B12" s="1175"/>
      <c r="C12" s="1176"/>
      <c r="D12" s="357"/>
      <c r="E12" s="355"/>
      <c r="F12" s="357"/>
      <c r="G12" s="357"/>
      <c r="H12" s="352" t="s">
        <v>1079</v>
      </c>
      <c r="I12" s="352" t="s">
        <v>1539</v>
      </c>
      <c r="J12" s="352" t="s">
        <v>1123</v>
      </c>
      <c r="K12" s="352" t="s">
        <v>1543</v>
      </c>
      <c r="L12" s="352" t="s">
        <v>1571</v>
      </c>
      <c r="M12" s="1191"/>
      <c r="N12" s="1192"/>
      <c r="O12" s="1189"/>
      <c r="P12" s="1190"/>
      <c r="Z12" s="353" t="s">
        <v>366</v>
      </c>
      <c r="AA12" s="353" t="s">
        <v>1161</v>
      </c>
      <c r="AB12" s="353" t="s">
        <v>1230</v>
      </c>
      <c r="AC12" s="353" t="s">
        <v>1240</v>
      </c>
      <c r="AD12" s="353" t="s">
        <v>1264</v>
      </c>
      <c r="AE12" s="353" t="s">
        <v>1315</v>
      </c>
      <c r="AF12" s="353" t="s">
        <v>1549</v>
      </c>
    </row>
    <row r="13" spans="1:32" s="407" customFormat="1" ht="39.950000000000003" customHeight="1">
      <c r="A13" s="1173"/>
      <c r="B13" s="1175"/>
      <c r="C13" s="1177" t="s">
        <v>40</v>
      </c>
      <c r="D13" s="356"/>
      <c r="E13" s="354"/>
      <c r="F13" s="356"/>
      <c r="G13" s="356"/>
      <c r="H13" s="408">
        <f>1139900+Z13</f>
        <v>1179900</v>
      </c>
      <c r="I13" s="408">
        <f>1139900+Z13+20000</f>
        <v>1199900</v>
      </c>
      <c r="J13" s="406">
        <f>H13+50000</f>
        <v>1229900</v>
      </c>
      <c r="K13" s="408">
        <f>I13+50000</f>
        <v>1249900</v>
      </c>
      <c r="L13" s="406">
        <f>I13+55000</f>
        <v>1254900</v>
      </c>
      <c r="M13" s="1193">
        <f>K13+55000</f>
        <v>1304900</v>
      </c>
      <c r="N13" s="1194"/>
      <c r="O13" s="1195">
        <f>K13+60000</f>
        <v>1309900</v>
      </c>
      <c r="P13" s="1196"/>
      <c r="R13" s="409"/>
      <c r="Z13" s="407">
        <f>SUM(AA13:AM13)</f>
        <v>40000</v>
      </c>
      <c r="AA13" s="407">
        <v>10000</v>
      </c>
      <c r="AB13" s="407">
        <v>10000</v>
      </c>
      <c r="AC13" s="407">
        <v>5000</v>
      </c>
      <c r="AD13" s="407">
        <v>5000</v>
      </c>
      <c r="AE13" s="407">
        <v>5000</v>
      </c>
      <c r="AF13" s="407">
        <v>5000</v>
      </c>
    </row>
    <row r="14" spans="1:32" s="353" customFormat="1" ht="39.950000000000003" customHeight="1" thickBot="1">
      <c r="A14" s="1173"/>
      <c r="B14" s="1175"/>
      <c r="C14" s="1175"/>
      <c r="D14" s="608"/>
      <c r="E14" s="608"/>
      <c r="F14" s="608"/>
      <c r="G14" s="608"/>
      <c r="H14" s="609" t="s">
        <v>1080</v>
      </c>
      <c r="I14" s="609" t="s">
        <v>1540</v>
      </c>
      <c r="J14" s="703" t="s">
        <v>1125</v>
      </c>
      <c r="K14" s="703" t="s">
        <v>1544</v>
      </c>
      <c r="L14" s="703" t="s">
        <v>1572</v>
      </c>
      <c r="M14" s="1197" t="s">
        <v>1152</v>
      </c>
      <c r="N14" s="1198"/>
      <c r="O14" s="1199" t="s">
        <v>1573</v>
      </c>
      <c r="P14" s="1200"/>
    </row>
    <row r="15" spans="1:32" s="359" customFormat="1" ht="33.950000000000003" customHeight="1" thickBot="1">
      <c r="A15" s="1211" t="s">
        <v>436</v>
      </c>
      <c r="B15" s="1212"/>
      <c r="C15" s="1212"/>
      <c r="D15" s="1213"/>
      <c r="E15" s="1207"/>
      <c r="F15" s="1207"/>
      <c r="G15" s="1207"/>
      <c r="H15" s="1213"/>
      <c r="I15" s="1213"/>
      <c r="J15" s="1213"/>
      <c r="K15" s="1213"/>
      <c r="L15" s="1213"/>
      <c r="M15" s="1213"/>
      <c r="N15" s="1213"/>
      <c r="O15" s="1213"/>
      <c r="P15" s="1214"/>
      <c r="Q15" s="358"/>
      <c r="R15" s="358"/>
      <c r="S15" s="358"/>
      <c r="U15" s="358"/>
      <c r="V15" s="358"/>
    </row>
    <row r="16" spans="1:32" s="121" customFormat="1" ht="39.950000000000003" customHeight="1">
      <c r="A16" s="1215" t="s">
        <v>732</v>
      </c>
      <c r="B16" s="1216"/>
      <c r="C16" s="1216"/>
      <c r="D16" s="1216"/>
      <c r="E16" s="1219" t="s">
        <v>1083</v>
      </c>
      <c r="F16" s="1219"/>
      <c r="G16" s="1219"/>
      <c r="H16" s="729" t="s">
        <v>1087</v>
      </c>
      <c r="I16" s="729"/>
      <c r="J16" s="360" t="s">
        <v>1097</v>
      </c>
      <c r="K16" s="360" t="s">
        <v>1093</v>
      </c>
      <c r="L16" s="361"/>
      <c r="M16" s="360" t="s">
        <v>866</v>
      </c>
      <c r="N16" s="361"/>
      <c r="O16" s="360" t="s">
        <v>1084</v>
      </c>
      <c r="P16" s="362"/>
      <c r="Q16" s="175"/>
      <c r="R16" s="175"/>
      <c r="S16" s="175"/>
      <c r="T16" s="175"/>
      <c r="U16" s="175"/>
      <c r="V16" s="175"/>
    </row>
    <row r="17" spans="1:22" s="121" customFormat="1" ht="39.950000000000003" customHeight="1">
      <c r="A17" s="1215" t="s">
        <v>738</v>
      </c>
      <c r="B17" s="1216"/>
      <c r="C17" s="1216"/>
      <c r="D17" s="1216"/>
      <c r="E17" s="1216" t="s">
        <v>756</v>
      </c>
      <c r="F17" s="1216"/>
      <c r="G17" s="1216"/>
      <c r="H17" s="360" t="s">
        <v>1089</v>
      </c>
      <c r="J17" s="360" t="s">
        <v>775</v>
      </c>
      <c r="K17" s="360" t="s">
        <v>1095</v>
      </c>
      <c r="L17" s="361"/>
      <c r="M17" s="360" t="s">
        <v>1034</v>
      </c>
      <c r="N17" s="361"/>
      <c r="O17" s="360" t="s">
        <v>1091</v>
      </c>
      <c r="P17" s="362"/>
      <c r="Q17" s="175"/>
      <c r="R17" s="175"/>
      <c r="S17" s="175"/>
      <c r="T17" s="175"/>
      <c r="U17" s="175"/>
      <c r="V17" s="175"/>
    </row>
    <row r="18" spans="1:22" s="121" customFormat="1" ht="39.950000000000003" customHeight="1">
      <c r="A18" s="1215" t="s">
        <v>740</v>
      </c>
      <c r="B18" s="1216"/>
      <c r="C18" s="1216"/>
      <c r="D18" s="1216"/>
      <c r="E18" s="1216" t="s">
        <v>1085</v>
      </c>
      <c r="F18" s="1216"/>
      <c r="G18" s="1216"/>
      <c r="H18" s="360" t="s">
        <v>774</v>
      </c>
      <c r="J18" s="360" t="s">
        <v>1081</v>
      </c>
      <c r="K18" s="360" t="s">
        <v>859</v>
      </c>
      <c r="L18" s="361"/>
      <c r="M18" s="360" t="s">
        <v>1088</v>
      </c>
      <c r="N18" s="361"/>
      <c r="O18" s="360" t="s">
        <v>1092</v>
      </c>
      <c r="P18" s="362"/>
      <c r="Q18" s="175"/>
      <c r="R18" s="175"/>
      <c r="S18" s="175"/>
      <c r="T18" s="175"/>
      <c r="U18" s="175"/>
      <c r="V18" s="175"/>
    </row>
    <row r="19" spans="1:22" s="121" customFormat="1" ht="39.950000000000003" customHeight="1">
      <c r="A19" s="1217" t="s">
        <v>750</v>
      </c>
      <c r="B19" s="1218"/>
      <c r="C19" s="1218"/>
      <c r="D19" s="361"/>
      <c r="E19" s="1216" t="s">
        <v>1086</v>
      </c>
      <c r="F19" s="1216"/>
      <c r="G19" s="1216"/>
      <c r="H19" s="360" t="s">
        <v>1039</v>
      </c>
      <c r="J19" s="360" t="s">
        <v>1082</v>
      </c>
      <c r="K19" s="360" t="s">
        <v>860</v>
      </c>
      <c r="L19" s="361"/>
      <c r="M19" s="360" t="s">
        <v>1090</v>
      </c>
      <c r="N19" s="361"/>
      <c r="O19" s="360" t="s">
        <v>1094</v>
      </c>
      <c r="P19" s="362"/>
      <c r="Q19" s="175"/>
      <c r="R19" s="175"/>
      <c r="S19" s="175"/>
      <c r="T19" s="175"/>
      <c r="U19" s="175"/>
      <c r="V19" s="175"/>
    </row>
    <row r="20" spans="1:22" s="121" customFormat="1" ht="39.950000000000003" customHeight="1">
      <c r="F20" s="361"/>
      <c r="J20" s="361"/>
      <c r="L20" s="361"/>
      <c r="N20" s="361"/>
      <c r="O20" s="360" t="s">
        <v>1096</v>
      </c>
      <c r="P20" s="362"/>
      <c r="Q20" s="175"/>
      <c r="R20" s="175"/>
      <c r="S20" s="175"/>
      <c r="U20" s="175"/>
      <c r="V20" s="175"/>
    </row>
    <row r="21" spans="1:22" s="359" customFormat="1" ht="33.950000000000003" customHeight="1">
      <c r="A21" s="1206" t="s">
        <v>437</v>
      </c>
      <c r="B21" s="1207"/>
      <c r="C21" s="1207"/>
      <c r="D21" s="1207"/>
      <c r="E21" s="1207"/>
      <c r="F21" s="1207"/>
      <c r="G21" s="1207"/>
      <c r="H21" s="1207"/>
      <c r="I21" s="1207"/>
      <c r="J21" s="1207"/>
      <c r="K21" s="1207"/>
      <c r="L21" s="1207"/>
      <c r="M21" s="1207"/>
      <c r="N21" s="1207"/>
      <c r="O21" s="1207"/>
      <c r="P21" s="1208"/>
      <c r="Q21" s="358"/>
      <c r="R21" s="358"/>
      <c r="S21" s="358"/>
      <c r="U21" s="358"/>
      <c r="V21" s="358"/>
    </row>
    <row r="22" spans="1:22" s="353" customFormat="1" ht="39.950000000000003" customHeight="1">
      <c r="A22" s="694" t="s">
        <v>947</v>
      </c>
      <c r="B22" s="695"/>
      <c r="C22" s="369"/>
      <c r="D22" s="610">
        <v>5000</v>
      </c>
      <c r="E22" s="610">
        <v>5000</v>
      </c>
      <c r="F22" s="610">
        <v>5000</v>
      </c>
      <c r="G22" s="610">
        <v>5000</v>
      </c>
      <c r="H22" s="610">
        <v>5000</v>
      </c>
      <c r="I22" s="610">
        <v>5000</v>
      </c>
      <c r="J22" s="610">
        <v>5000</v>
      </c>
      <c r="K22" s="610">
        <v>5000</v>
      </c>
      <c r="L22" s="610">
        <v>5000</v>
      </c>
      <c r="M22" s="1209">
        <v>5000</v>
      </c>
      <c r="N22" s="1210"/>
      <c r="O22" s="1209">
        <v>5000</v>
      </c>
      <c r="P22" s="1210"/>
    </row>
    <row r="23" spans="1:22" s="368" customFormat="1" ht="39.950000000000003" customHeight="1">
      <c r="A23" s="363" t="s">
        <v>1098</v>
      </c>
      <c r="B23" s="364"/>
      <c r="C23" s="365"/>
      <c r="D23" s="366" t="s">
        <v>16</v>
      </c>
      <c r="E23" s="366" t="s">
        <v>16</v>
      </c>
      <c r="F23" s="366" t="s">
        <v>16</v>
      </c>
      <c r="G23" s="366" t="s">
        <v>16</v>
      </c>
      <c r="H23" s="366"/>
      <c r="I23" s="366"/>
      <c r="J23" s="366"/>
      <c r="K23" s="366"/>
      <c r="L23" s="366"/>
      <c r="M23" s="1224"/>
      <c r="N23" s="1225"/>
      <c r="O23" s="1224"/>
      <c r="P23" s="1225"/>
      <c r="Q23" s="367"/>
      <c r="R23" s="367"/>
      <c r="S23" s="367"/>
      <c r="T23" s="367"/>
      <c r="U23" s="367"/>
      <c r="V23" s="367"/>
    </row>
    <row r="24" spans="1:22" s="368" customFormat="1" ht="39.950000000000003" customHeight="1">
      <c r="A24" s="694" t="s">
        <v>1099</v>
      </c>
      <c r="B24" s="695"/>
      <c r="C24" s="369"/>
      <c r="D24" s="370" t="s">
        <v>16</v>
      </c>
      <c r="E24" s="370"/>
      <c r="F24" s="370"/>
      <c r="G24" s="370"/>
      <c r="H24" s="370"/>
      <c r="I24" s="370"/>
      <c r="J24" s="370"/>
      <c r="K24" s="370"/>
      <c r="L24" s="370"/>
      <c r="M24" s="1220"/>
      <c r="N24" s="1221"/>
      <c r="O24" s="1220"/>
      <c r="P24" s="1221"/>
    </row>
    <row r="25" spans="1:22" s="368" customFormat="1" ht="39.950000000000003" customHeight="1">
      <c r="A25" s="1201" t="s">
        <v>1100</v>
      </c>
      <c r="B25" s="1202"/>
      <c r="C25" s="1203"/>
      <c r="D25" s="372" t="s">
        <v>16</v>
      </c>
      <c r="E25" s="372"/>
      <c r="F25" s="372"/>
      <c r="G25" s="372"/>
      <c r="H25" s="372"/>
      <c r="I25" s="372"/>
      <c r="J25" s="372"/>
      <c r="K25" s="372"/>
      <c r="L25" s="372"/>
      <c r="M25" s="1204"/>
      <c r="N25" s="1205"/>
      <c r="O25" s="1204"/>
      <c r="P25" s="1205"/>
    </row>
    <row r="26" spans="1:22" s="368" customFormat="1" ht="52.5" customHeight="1">
      <c r="A26" s="694" t="s">
        <v>1145</v>
      </c>
      <c r="B26" s="695"/>
      <c r="C26" s="369"/>
      <c r="D26" s="370" t="s">
        <v>16</v>
      </c>
      <c r="E26" s="370" t="s">
        <v>16</v>
      </c>
      <c r="F26" s="370" t="s">
        <v>16</v>
      </c>
      <c r="G26" s="370" t="s">
        <v>16</v>
      </c>
      <c r="H26" s="370" t="s">
        <v>16</v>
      </c>
      <c r="I26" s="370" t="s">
        <v>16</v>
      </c>
      <c r="J26" s="370" t="s">
        <v>16</v>
      </c>
      <c r="K26" s="370" t="s">
        <v>16</v>
      </c>
      <c r="L26" s="370" t="s">
        <v>16</v>
      </c>
      <c r="M26" s="1220" t="s">
        <v>16</v>
      </c>
      <c r="N26" s="1221"/>
      <c r="O26" s="1220" t="s">
        <v>16</v>
      </c>
      <c r="P26" s="1221"/>
    </row>
    <row r="27" spans="1:22" s="368" customFormat="1" ht="39.950000000000003" customHeight="1">
      <c r="A27" s="373" t="s">
        <v>1102</v>
      </c>
      <c r="B27" s="374"/>
      <c r="C27" s="371"/>
      <c r="D27" s="372" t="s">
        <v>16</v>
      </c>
      <c r="E27" s="424" t="s">
        <v>1185</v>
      </c>
      <c r="F27" s="424" t="s">
        <v>1185</v>
      </c>
      <c r="G27" s="424" t="s">
        <v>1185</v>
      </c>
      <c r="H27" s="372"/>
      <c r="I27" s="372"/>
      <c r="J27" s="372"/>
      <c r="K27" s="372"/>
      <c r="L27" s="372"/>
      <c r="M27" s="1204"/>
      <c r="N27" s="1205"/>
      <c r="O27" s="1204"/>
      <c r="P27" s="1205"/>
    </row>
    <row r="28" spans="1:22" s="368" customFormat="1" ht="7.5" customHeight="1">
      <c r="A28" s="375"/>
      <c r="B28" s="376"/>
      <c r="C28" s="377"/>
      <c r="D28" s="378"/>
      <c r="E28" s="378"/>
      <c r="F28" s="378"/>
      <c r="G28" s="378"/>
      <c r="H28" s="378"/>
      <c r="I28" s="378"/>
      <c r="J28" s="378"/>
      <c r="K28" s="378"/>
      <c r="L28" s="378"/>
      <c r="M28" s="712"/>
      <c r="N28" s="712"/>
      <c r="O28" s="1222"/>
      <c r="P28" s="1223"/>
    </row>
    <row r="29" spans="1:22" s="368" customFormat="1" ht="39.950000000000003" customHeight="1">
      <c r="A29" s="694" t="s">
        <v>4</v>
      </c>
      <c r="B29" s="695"/>
      <c r="C29" s="369"/>
      <c r="D29" s="370"/>
      <c r="E29" s="370" t="s">
        <v>16</v>
      </c>
      <c r="F29" s="370" t="s">
        <v>16</v>
      </c>
      <c r="G29" s="370" t="s">
        <v>16</v>
      </c>
      <c r="H29" s="370"/>
      <c r="I29" s="370"/>
      <c r="J29" s="370"/>
      <c r="K29" s="370"/>
      <c r="L29" s="370"/>
      <c r="M29" s="1220"/>
      <c r="N29" s="1221"/>
      <c r="O29" s="1220"/>
      <c r="P29" s="1221"/>
    </row>
    <row r="30" spans="1:22" s="368" customFormat="1" ht="39.950000000000003" customHeight="1">
      <c r="A30" s="373" t="s">
        <v>1103</v>
      </c>
      <c r="B30" s="374"/>
      <c r="C30" s="371"/>
      <c r="D30" s="372"/>
      <c r="E30" s="372" t="s">
        <v>16</v>
      </c>
      <c r="F30" s="372" t="s">
        <v>16</v>
      </c>
      <c r="G30" s="372" t="s">
        <v>16</v>
      </c>
      <c r="H30" s="372" t="s">
        <v>16</v>
      </c>
      <c r="I30" s="372" t="s">
        <v>16</v>
      </c>
      <c r="J30" s="372" t="s">
        <v>16</v>
      </c>
      <c r="K30" s="372" t="s">
        <v>16</v>
      </c>
      <c r="L30" s="372" t="s">
        <v>16</v>
      </c>
      <c r="M30" s="1204" t="s">
        <v>16</v>
      </c>
      <c r="N30" s="1205"/>
      <c r="O30" s="1204" t="s">
        <v>16</v>
      </c>
      <c r="P30" s="1205"/>
    </row>
    <row r="31" spans="1:22" s="368" customFormat="1" ht="39.950000000000003" customHeight="1">
      <c r="A31" s="1228" t="s">
        <v>1104</v>
      </c>
      <c r="B31" s="1229"/>
      <c r="C31" s="369"/>
      <c r="D31" s="370"/>
      <c r="E31" s="370" t="s">
        <v>16</v>
      </c>
      <c r="F31" s="370" t="s">
        <v>16</v>
      </c>
      <c r="G31" s="370" t="s">
        <v>16</v>
      </c>
      <c r="H31" s="370" t="s">
        <v>16</v>
      </c>
      <c r="I31" s="370" t="s">
        <v>16</v>
      </c>
      <c r="J31" s="370" t="s">
        <v>16</v>
      </c>
      <c r="K31" s="370" t="s">
        <v>16</v>
      </c>
      <c r="L31" s="370" t="s">
        <v>16</v>
      </c>
      <c r="M31" s="1220" t="s">
        <v>16</v>
      </c>
      <c r="N31" s="1221"/>
      <c r="O31" s="1220" t="s">
        <v>16</v>
      </c>
      <c r="P31" s="1221"/>
    </row>
    <row r="32" spans="1:22" s="368" customFormat="1" ht="39.950000000000003" customHeight="1">
      <c r="A32" s="373" t="s">
        <v>1105</v>
      </c>
      <c r="B32" s="374"/>
      <c r="C32" s="371"/>
      <c r="D32" s="372"/>
      <c r="E32" s="372" t="s">
        <v>16</v>
      </c>
      <c r="F32" s="372" t="s">
        <v>16</v>
      </c>
      <c r="G32" s="372" t="s">
        <v>16</v>
      </c>
      <c r="H32" s="372" t="s">
        <v>16</v>
      </c>
      <c r="I32" s="372" t="s">
        <v>16</v>
      </c>
      <c r="J32" s="372" t="s">
        <v>16</v>
      </c>
      <c r="K32" s="372" t="s">
        <v>16</v>
      </c>
      <c r="L32" s="372" t="s">
        <v>16</v>
      </c>
      <c r="M32" s="1204" t="s">
        <v>16</v>
      </c>
      <c r="N32" s="1205"/>
      <c r="O32" s="1204" t="s">
        <v>16</v>
      </c>
      <c r="P32" s="1205"/>
    </row>
    <row r="33" spans="1:16" s="368" customFormat="1" ht="39.950000000000003" customHeight="1">
      <c r="A33" s="694" t="s">
        <v>432</v>
      </c>
      <c r="B33" s="695"/>
      <c r="C33" s="369"/>
      <c r="D33" s="370"/>
      <c r="E33" s="370" t="s">
        <v>16</v>
      </c>
      <c r="F33" s="370" t="s">
        <v>16</v>
      </c>
      <c r="G33" s="370" t="s">
        <v>16</v>
      </c>
      <c r="H33" s="370" t="s">
        <v>16</v>
      </c>
      <c r="I33" s="370" t="s">
        <v>16</v>
      </c>
      <c r="J33" s="370" t="s">
        <v>16</v>
      </c>
      <c r="K33" s="370" t="s">
        <v>16</v>
      </c>
      <c r="L33" s="370" t="s">
        <v>16</v>
      </c>
      <c r="M33" s="1220" t="s">
        <v>16</v>
      </c>
      <c r="N33" s="1221"/>
      <c r="O33" s="1220" t="s">
        <v>16</v>
      </c>
      <c r="P33" s="1221"/>
    </row>
    <row r="34" spans="1:16" s="368" customFormat="1" ht="39.950000000000003" customHeight="1">
      <c r="A34" s="373" t="s">
        <v>1106</v>
      </c>
      <c r="B34" s="374"/>
      <c r="C34" s="371"/>
      <c r="D34" s="372"/>
      <c r="E34" s="372" t="s">
        <v>16</v>
      </c>
      <c r="F34" s="372" t="s">
        <v>16</v>
      </c>
      <c r="G34" s="372" t="s">
        <v>16</v>
      </c>
      <c r="H34" s="372" t="s">
        <v>16</v>
      </c>
      <c r="I34" s="372" t="s">
        <v>16</v>
      </c>
      <c r="J34" s="372" t="s">
        <v>16</v>
      </c>
      <c r="K34" s="372" t="s">
        <v>16</v>
      </c>
      <c r="L34" s="372" t="s">
        <v>16</v>
      </c>
      <c r="M34" s="1204" t="s">
        <v>16</v>
      </c>
      <c r="N34" s="1205"/>
      <c r="O34" s="1204" t="s">
        <v>16</v>
      </c>
      <c r="P34" s="1205"/>
    </row>
    <row r="35" spans="1:16" s="368" customFormat="1" ht="39.950000000000003" customHeight="1">
      <c r="A35" s="1226" t="s">
        <v>1107</v>
      </c>
      <c r="B35" s="1227"/>
      <c r="C35" s="369"/>
      <c r="D35" s="370"/>
      <c r="E35" s="370" t="s">
        <v>16</v>
      </c>
      <c r="F35" s="370" t="s">
        <v>16</v>
      </c>
      <c r="G35" s="370" t="s">
        <v>16</v>
      </c>
      <c r="H35" s="370" t="s">
        <v>16</v>
      </c>
      <c r="I35" s="370" t="s">
        <v>16</v>
      </c>
      <c r="J35" s="370" t="s">
        <v>16</v>
      </c>
      <c r="K35" s="370" t="s">
        <v>16</v>
      </c>
      <c r="L35" s="370" t="s">
        <v>16</v>
      </c>
      <c r="M35" s="1220" t="s">
        <v>16</v>
      </c>
      <c r="N35" s="1221"/>
      <c r="O35" s="1220" t="s">
        <v>16</v>
      </c>
      <c r="P35" s="1221"/>
    </row>
    <row r="36" spans="1:16" s="368" customFormat="1" ht="39.950000000000003" customHeight="1">
      <c r="A36" s="373" t="s">
        <v>1108</v>
      </c>
      <c r="B36" s="374"/>
      <c r="C36" s="371"/>
      <c r="D36" s="372"/>
      <c r="E36" s="372" t="s">
        <v>16</v>
      </c>
      <c r="F36" s="372" t="s">
        <v>16</v>
      </c>
      <c r="G36" s="372" t="s">
        <v>16</v>
      </c>
      <c r="H36" s="372" t="s">
        <v>16</v>
      </c>
      <c r="I36" s="372" t="s">
        <v>16</v>
      </c>
      <c r="J36" s="372" t="s">
        <v>16</v>
      </c>
      <c r="K36" s="372" t="s">
        <v>16</v>
      </c>
      <c r="L36" s="372" t="s">
        <v>16</v>
      </c>
      <c r="M36" s="1204" t="s">
        <v>16</v>
      </c>
      <c r="N36" s="1205"/>
      <c r="O36" s="1204" t="s">
        <v>16</v>
      </c>
      <c r="P36" s="1205"/>
    </row>
    <row r="37" spans="1:16" s="368" customFormat="1" ht="7.5" customHeight="1">
      <c r="A37" s="375"/>
      <c r="B37" s="376"/>
      <c r="C37" s="377"/>
      <c r="D37" s="378"/>
      <c r="E37" s="378"/>
      <c r="F37" s="378"/>
      <c r="G37" s="378"/>
      <c r="H37" s="378"/>
      <c r="I37" s="378"/>
      <c r="J37" s="378"/>
      <c r="K37" s="378"/>
      <c r="L37" s="378"/>
      <c r="M37" s="712"/>
      <c r="N37" s="712"/>
      <c r="O37" s="1222"/>
      <c r="P37" s="1223"/>
    </row>
    <row r="38" spans="1:16" s="368" customFormat="1" ht="39.950000000000003" customHeight="1">
      <c r="A38" s="694" t="s">
        <v>5</v>
      </c>
      <c r="B38" s="695"/>
      <c r="C38" s="379"/>
      <c r="D38" s="370"/>
      <c r="E38" s="370"/>
      <c r="F38" s="370"/>
      <c r="G38" s="370"/>
      <c r="H38" s="370" t="s">
        <v>16</v>
      </c>
      <c r="I38" s="370" t="s">
        <v>16</v>
      </c>
      <c r="J38" s="370" t="s">
        <v>16</v>
      </c>
      <c r="K38" s="370" t="s">
        <v>16</v>
      </c>
      <c r="L38" s="370" t="s">
        <v>16</v>
      </c>
      <c r="M38" s="1220" t="s">
        <v>16</v>
      </c>
      <c r="N38" s="1221"/>
      <c r="O38" s="1220" t="s">
        <v>16</v>
      </c>
      <c r="P38" s="1221"/>
    </row>
    <row r="39" spans="1:16" s="368" customFormat="1" ht="39.950000000000003" customHeight="1">
      <c r="A39" s="373" t="s">
        <v>1109</v>
      </c>
      <c r="B39" s="374"/>
      <c r="C39" s="380"/>
      <c r="D39" s="372"/>
      <c r="E39" s="372"/>
      <c r="F39" s="372"/>
      <c r="G39" s="372"/>
      <c r="H39" s="372" t="s">
        <v>16</v>
      </c>
      <c r="I39" s="372" t="s">
        <v>16</v>
      </c>
      <c r="J39" s="372" t="s">
        <v>16</v>
      </c>
      <c r="K39" s="372" t="s">
        <v>16</v>
      </c>
      <c r="L39" s="372" t="s">
        <v>16</v>
      </c>
      <c r="M39" s="1204" t="s">
        <v>16</v>
      </c>
      <c r="N39" s="1205"/>
      <c r="O39" s="1204" t="s">
        <v>16</v>
      </c>
      <c r="P39" s="1205"/>
    </row>
    <row r="40" spans="1:16" s="368" customFormat="1" ht="39.950000000000003" customHeight="1">
      <c r="A40" s="694" t="s">
        <v>23</v>
      </c>
      <c r="B40" s="695"/>
      <c r="C40" s="379"/>
      <c r="D40" s="370"/>
      <c r="E40" s="370"/>
      <c r="F40" s="370"/>
      <c r="G40" s="370"/>
      <c r="H40" s="370" t="s">
        <v>16</v>
      </c>
      <c r="I40" s="370" t="s">
        <v>16</v>
      </c>
      <c r="J40" s="370" t="s">
        <v>16</v>
      </c>
      <c r="K40" s="370" t="s">
        <v>16</v>
      </c>
      <c r="L40" s="370" t="s">
        <v>16</v>
      </c>
      <c r="M40" s="1220" t="s">
        <v>16</v>
      </c>
      <c r="N40" s="1221"/>
      <c r="O40" s="1220" t="s">
        <v>16</v>
      </c>
      <c r="P40" s="1221"/>
    </row>
    <row r="41" spans="1:16" s="368" customFormat="1" ht="39.950000000000003" customHeight="1">
      <c r="A41" s="373" t="s">
        <v>1110</v>
      </c>
      <c r="B41" s="374"/>
      <c r="C41" s="380"/>
      <c r="D41" s="372"/>
      <c r="E41" s="372"/>
      <c r="F41" s="372"/>
      <c r="G41" s="372"/>
      <c r="H41" s="372" t="s">
        <v>16</v>
      </c>
      <c r="I41" s="372" t="s">
        <v>16</v>
      </c>
      <c r="J41" s="372" t="s">
        <v>16</v>
      </c>
      <c r="K41" s="372" t="s">
        <v>16</v>
      </c>
      <c r="L41" s="372" t="s">
        <v>16</v>
      </c>
      <c r="M41" s="1204" t="s">
        <v>16</v>
      </c>
      <c r="N41" s="1205"/>
      <c r="O41" s="1204" t="s">
        <v>16</v>
      </c>
      <c r="P41" s="1205"/>
    </row>
    <row r="42" spans="1:16" s="368" customFormat="1" ht="39.950000000000003" customHeight="1">
      <c r="A42" s="694" t="s">
        <v>24</v>
      </c>
      <c r="B42" s="695"/>
      <c r="C42" s="379"/>
      <c r="D42" s="370"/>
      <c r="E42" s="425" t="s">
        <v>1186</v>
      </c>
      <c r="F42" s="425" t="s">
        <v>1186</v>
      </c>
      <c r="G42" s="425" t="s">
        <v>1186</v>
      </c>
      <c r="H42" s="370" t="s">
        <v>16</v>
      </c>
      <c r="I42" s="370" t="s">
        <v>16</v>
      </c>
      <c r="J42" s="370" t="s">
        <v>16</v>
      </c>
      <c r="K42" s="370" t="s">
        <v>16</v>
      </c>
      <c r="L42" s="370" t="s">
        <v>16</v>
      </c>
      <c r="M42" s="1220" t="s">
        <v>16</v>
      </c>
      <c r="N42" s="1221"/>
      <c r="O42" s="1220" t="s">
        <v>16</v>
      </c>
      <c r="P42" s="1221"/>
    </row>
    <row r="43" spans="1:16" s="368" customFormat="1" ht="39.950000000000003" customHeight="1">
      <c r="A43" s="373" t="s">
        <v>1132</v>
      </c>
      <c r="B43" s="374"/>
      <c r="C43" s="380"/>
      <c r="D43" s="372"/>
      <c r="E43" s="372" t="s">
        <v>1186</v>
      </c>
      <c r="F43" s="372" t="s">
        <v>1186</v>
      </c>
      <c r="G43" s="372" t="s">
        <v>1186</v>
      </c>
      <c r="H43" s="372" t="s">
        <v>16</v>
      </c>
      <c r="I43" s="372" t="s">
        <v>16</v>
      </c>
      <c r="J43" s="372" t="s">
        <v>16</v>
      </c>
      <c r="K43" s="372" t="s">
        <v>16</v>
      </c>
      <c r="L43" s="372" t="s">
        <v>16</v>
      </c>
      <c r="M43" s="1204" t="s">
        <v>16</v>
      </c>
      <c r="N43" s="1205"/>
      <c r="O43" s="1204" t="s">
        <v>16</v>
      </c>
      <c r="P43" s="1205"/>
    </row>
    <row r="44" spans="1:16" s="368" customFormat="1" ht="39.950000000000003" customHeight="1">
      <c r="A44" s="694" t="s">
        <v>195</v>
      </c>
      <c r="B44" s="695"/>
      <c r="C44" s="379"/>
      <c r="D44" s="370"/>
      <c r="E44" s="370"/>
      <c r="F44" s="370"/>
      <c r="G44" s="370"/>
      <c r="H44" s="370" t="s">
        <v>16</v>
      </c>
      <c r="I44" s="370" t="s">
        <v>16</v>
      </c>
      <c r="J44" s="370" t="s">
        <v>16</v>
      </c>
      <c r="K44" s="370" t="s">
        <v>16</v>
      </c>
      <c r="L44" s="370" t="s">
        <v>16</v>
      </c>
      <c r="M44" s="1220" t="s">
        <v>16</v>
      </c>
      <c r="N44" s="1221"/>
      <c r="O44" s="1220" t="s">
        <v>16</v>
      </c>
      <c r="P44" s="1221"/>
    </row>
    <row r="45" spans="1:16" s="368" customFormat="1" ht="39.950000000000003" customHeight="1">
      <c r="A45" s="373" t="s">
        <v>152</v>
      </c>
      <c r="B45" s="374"/>
      <c r="C45" s="380"/>
      <c r="D45" s="372"/>
      <c r="E45" s="372"/>
      <c r="F45" s="372"/>
      <c r="G45" s="372"/>
      <c r="H45" s="372" t="s">
        <v>16</v>
      </c>
      <c r="I45" s="372" t="s">
        <v>16</v>
      </c>
      <c r="J45" s="372" t="s">
        <v>16</v>
      </c>
      <c r="K45" s="372" t="s">
        <v>16</v>
      </c>
      <c r="L45" s="372" t="s">
        <v>16</v>
      </c>
      <c r="M45" s="1204" t="s">
        <v>16</v>
      </c>
      <c r="N45" s="1205"/>
      <c r="O45" s="1204" t="s">
        <v>16</v>
      </c>
      <c r="P45" s="1205"/>
    </row>
    <row r="46" spans="1:16" s="368" customFormat="1" ht="39.950000000000003" customHeight="1">
      <c r="A46" s="1228" t="s">
        <v>1111</v>
      </c>
      <c r="B46" s="1229"/>
      <c r="C46" s="1229"/>
      <c r="D46" s="370"/>
      <c r="E46" s="370"/>
      <c r="F46" s="370"/>
      <c r="G46" s="370"/>
      <c r="H46" s="370" t="s">
        <v>16</v>
      </c>
      <c r="I46" s="370" t="s">
        <v>16</v>
      </c>
      <c r="J46" s="370" t="s">
        <v>16</v>
      </c>
      <c r="K46" s="370" t="s">
        <v>16</v>
      </c>
      <c r="L46" s="370" t="s">
        <v>16</v>
      </c>
      <c r="M46" s="1220" t="s">
        <v>16</v>
      </c>
      <c r="N46" s="1221"/>
      <c r="O46" s="1220" t="s">
        <v>16</v>
      </c>
      <c r="P46" s="1221"/>
    </row>
    <row r="47" spans="1:16" s="368" customFormat="1" ht="39.950000000000003" customHeight="1">
      <c r="A47" s="381" t="s">
        <v>1112</v>
      </c>
      <c r="B47" s="382"/>
      <c r="C47" s="383"/>
      <c r="D47" s="384"/>
      <c r="E47" s="384"/>
      <c r="F47" s="384"/>
      <c r="G47" s="384"/>
      <c r="H47" s="384" t="s">
        <v>16</v>
      </c>
      <c r="I47" s="384" t="s">
        <v>16</v>
      </c>
      <c r="J47" s="384" t="s">
        <v>16</v>
      </c>
      <c r="K47" s="384" t="s">
        <v>16</v>
      </c>
      <c r="L47" s="384" t="s">
        <v>16</v>
      </c>
      <c r="M47" s="1230" t="s">
        <v>16</v>
      </c>
      <c r="N47" s="1231"/>
      <c r="O47" s="1230" t="s">
        <v>16</v>
      </c>
      <c r="P47" s="1231"/>
    </row>
    <row r="48" spans="1:16" s="368" customFormat="1" ht="57.75" customHeight="1">
      <c r="A48" s="1228" t="s">
        <v>1154</v>
      </c>
      <c r="B48" s="1229"/>
      <c r="C48" s="1229"/>
      <c r="D48" s="626"/>
      <c r="E48" s="626"/>
      <c r="F48" s="626"/>
      <c r="G48" s="626"/>
      <c r="H48" s="370"/>
      <c r="I48" s="370" t="s">
        <v>16</v>
      </c>
      <c r="J48" s="370"/>
      <c r="K48" s="370" t="s">
        <v>16</v>
      </c>
      <c r="L48" s="370" t="s">
        <v>16</v>
      </c>
      <c r="M48" s="1220" t="s">
        <v>16</v>
      </c>
      <c r="N48" s="1221"/>
      <c r="O48" s="1220" t="s">
        <v>16</v>
      </c>
      <c r="P48" s="1221"/>
    </row>
    <row r="49" spans="1:22" s="368" customFormat="1" ht="39.950000000000003" customHeight="1">
      <c r="A49" s="381" t="s">
        <v>1047</v>
      </c>
      <c r="B49" s="382"/>
      <c r="C49" s="382"/>
      <c r="D49" s="384"/>
      <c r="E49" s="384"/>
      <c r="F49" s="384"/>
      <c r="G49" s="384"/>
      <c r="H49" s="384"/>
      <c r="I49" s="384" t="s">
        <v>16</v>
      </c>
      <c r="J49" s="384"/>
      <c r="K49" s="384" t="s">
        <v>16</v>
      </c>
      <c r="L49" s="384" t="s">
        <v>16</v>
      </c>
      <c r="M49" s="1230" t="s">
        <v>16</v>
      </c>
      <c r="N49" s="1231"/>
      <c r="O49" s="1230" t="s">
        <v>16</v>
      </c>
      <c r="P49" s="1231"/>
    </row>
    <row r="50" spans="1:22" s="368" customFormat="1" ht="39.950000000000003" customHeight="1" thickBot="1">
      <c r="A50" s="1228" t="s">
        <v>174</v>
      </c>
      <c r="B50" s="1229"/>
      <c r="C50" s="1229"/>
      <c r="D50" s="626"/>
      <c r="E50" s="626"/>
      <c r="F50" s="626"/>
      <c r="G50" s="626"/>
      <c r="H50" s="626"/>
      <c r="I50" s="626" t="s">
        <v>16</v>
      </c>
      <c r="J50" s="626"/>
      <c r="K50" s="626" t="s">
        <v>16</v>
      </c>
      <c r="L50" s="626" t="s">
        <v>16</v>
      </c>
      <c r="M50" s="1232" t="s">
        <v>16</v>
      </c>
      <c r="N50" s="1233"/>
      <c r="O50" s="1232" t="s">
        <v>16</v>
      </c>
      <c r="P50" s="1233"/>
    </row>
    <row r="51" spans="1:22" s="359" customFormat="1" ht="33.950000000000003" customHeight="1" thickBot="1">
      <c r="A51" s="1211" t="s">
        <v>433</v>
      </c>
      <c r="B51" s="1212"/>
      <c r="C51" s="1212"/>
      <c r="D51" s="1212"/>
      <c r="E51" s="1212"/>
      <c r="F51" s="1212"/>
      <c r="G51" s="1212"/>
      <c r="H51" s="1212"/>
      <c r="I51" s="1212"/>
      <c r="J51" s="1212"/>
      <c r="K51" s="1212"/>
      <c r="L51" s="1212"/>
      <c r="M51" s="1212"/>
      <c r="N51" s="1212"/>
      <c r="O51" s="1212"/>
      <c r="P51" s="1234"/>
      <c r="Q51" s="358"/>
      <c r="R51" s="358"/>
      <c r="S51" s="358"/>
      <c r="U51" s="358"/>
      <c r="V51" s="358"/>
    </row>
    <row r="52" spans="1:22" s="94" customFormat="1" ht="30">
      <c r="A52" s="310"/>
      <c r="B52" s="385"/>
      <c r="C52" s="385"/>
      <c r="D52" s="386"/>
      <c r="E52" s="386"/>
      <c r="F52" s="387" t="s">
        <v>1146</v>
      </c>
      <c r="G52" s="387" t="s">
        <v>1146</v>
      </c>
      <c r="H52" s="728"/>
      <c r="I52" s="388"/>
      <c r="J52" s="389" t="s">
        <v>1147</v>
      </c>
      <c r="K52" s="389" t="s">
        <v>1147</v>
      </c>
      <c r="L52" s="718" t="s">
        <v>1579</v>
      </c>
      <c r="M52" s="1235" t="s">
        <v>1147</v>
      </c>
      <c r="N52" s="1236"/>
      <c r="O52" s="1235" t="s">
        <v>1579</v>
      </c>
      <c r="P52" s="1236"/>
    </row>
    <row r="53" spans="1:22" s="94" customFormat="1" ht="30" customHeight="1">
      <c r="A53" s="310"/>
      <c r="B53" s="385"/>
      <c r="C53" s="385"/>
      <c r="D53" s="1237"/>
      <c r="E53" s="1238"/>
      <c r="F53" s="390" t="s">
        <v>1118</v>
      </c>
      <c r="G53" s="390" t="s">
        <v>1118</v>
      </c>
      <c r="H53" s="388"/>
      <c r="I53" s="388"/>
      <c r="J53" s="391" t="s">
        <v>1118</v>
      </c>
      <c r="K53" s="391" t="s">
        <v>1118</v>
      </c>
      <c r="L53" s="391" t="s">
        <v>1118</v>
      </c>
      <c r="M53" s="1239" t="s">
        <v>1118</v>
      </c>
      <c r="N53" s="1240"/>
      <c r="O53" s="1239" t="s">
        <v>1118</v>
      </c>
      <c r="P53" s="1240"/>
    </row>
    <row r="54" spans="1:22" s="94" customFormat="1" ht="30" customHeight="1">
      <c r="A54" s="310"/>
      <c r="B54" s="385"/>
      <c r="C54" s="385"/>
      <c r="D54" s="1237"/>
      <c r="E54" s="1238"/>
      <c r="F54" s="390" t="s">
        <v>399</v>
      </c>
      <c r="G54" s="390" t="s">
        <v>399</v>
      </c>
      <c r="H54" s="388"/>
      <c r="I54" s="388"/>
      <c r="J54" s="391" t="s">
        <v>399</v>
      </c>
      <c r="K54" s="391" t="s">
        <v>399</v>
      </c>
      <c r="L54" s="391" t="s">
        <v>399</v>
      </c>
      <c r="M54" s="1239" t="s">
        <v>399</v>
      </c>
      <c r="N54" s="1240"/>
      <c r="O54" s="1239" t="s">
        <v>399</v>
      </c>
      <c r="P54" s="1240"/>
    </row>
    <row r="55" spans="1:22" s="94" customFormat="1" ht="56.25" thickBot="1">
      <c r="A55" s="310"/>
      <c r="B55" s="385"/>
      <c r="C55" s="385"/>
      <c r="D55" s="1237"/>
      <c r="E55" s="1238"/>
      <c r="F55" s="392" t="s">
        <v>1119</v>
      </c>
      <c r="G55" s="392" t="s">
        <v>1119</v>
      </c>
      <c r="H55" s="388"/>
      <c r="I55" s="388"/>
      <c r="J55" s="391" t="s">
        <v>1119</v>
      </c>
      <c r="K55" s="391" t="s">
        <v>1119</v>
      </c>
      <c r="L55" s="391" t="s">
        <v>1119</v>
      </c>
      <c r="M55" s="1239" t="s">
        <v>1119</v>
      </c>
      <c r="N55" s="1240"/>
      <c r="O55" s="1239" t="s">
        <v>1119</v>
      </c>
      <c r="P55" s="1240"/>
    </row>
    <row r="56" spans="1:22" s="94" customFormat="1" ht="55.5" customHeight="1">
      <c r="A56" s="310"/>
      <c r="B56" s="385"/>
      <c r="C56" s="385"/>
      <c r="D56" s="692"/>
      <c r="E56" s="693"/>
      <c r="F56" s="393"/>
      <c r="G56" s="387" t="s">
        <v>1526</v>
      </c>
      <c r="H56" s="388"/>
      <c r="I56" s="388"/>
      <c r="J56" s="391" t="s">
        <v>1126</v>
      </c>
      <c r="K56" s="391" t="s">
        <v>1126</v>
      </c>
      <c r="L56" s="391" t="s">
        <v>1126</v>
      </c>
      <c r="M56" s="1239" t="s">
        <v>1126</v>
      </c>
      <c r="N56" s="1240"/>
      <c r="O56" s="1239" t="s">
        <v>1126</v>
      </c>
      <c r="P56" s="1240"/>
    </row>
    <row r="57" spans="1:22" s="94" customFormat="1" ht="30" customHeight="1">
      <c r="A57" s="310"/>
      <c r="B57" s="385"/>
      <c r="C57" s="385"/>
      <c r="D57" s="692"/>
      <c r="E57" s="693"/>
      <c r="F57" s="393"/>
      <c r="G57" s="1241" t="s">
        <v>1154</v>
      </c>
      <c r="H57" s="388"/>
      <c r="I57" s="388"/>
      <c r="J57" s="391" t="s">
        <v>1127</v>
      </c>
      <c r="K57" s="391" t="s">
        <v>1127</v>
      </c>
      <c r="L57" s="391" t="s">
        <v>1127</v>
      </c>
      <c r="M57" s="1239" t="s">
        <v>1127</v>
      </c>
      <c r="N57" s="1240"/>
      <c r="O57" s="1239" t="s">
        <v>1127</v>
      </c>
      <c r="P57" s="1240"/>
    </row>
    <row r="58" spans="1:22" s="94" customFormat="1" ht="30" customHeight="1">
      <c r="A58" s="310"/>
      <c r="B58" s="385"/>
      <c r="C58" s="385"/>
      <c r="D58" s="692"/>
      <c r="E58" s="693"/>
      <c r="F58" s="393"/>
      <c r="G58" s="1241"/>
      <c r="H58" s="388"/>
      <c r="I58" s="388"/>
      <c r="J58" s="391" t="s">
        <v>1128</v>
      </c>
      <c r="K58" s="391" t="s">
        <v>1128</v>
      </c>
      <c r="L58" s="391" t="s">
        <v>1128</v>
      </c>
      <c r="M58" s="1239" t="s">
        <v>1128</v>
      </c>
      <c r="N58" s="1240"/>
      <c r="O58" s="1239" t="s">
        <v>1128</v>
      </c>
      <c r="P58" s="1240"/>
    </row>
    <row r="59" spans="1:22" s="94" customFormat="1" ht="55.5">
      <c r="A59" s="310"/>
      <c r="B59" s="385"/>
      <c r="C59" s="385"/>
      <c r="D59" s="692"/>
      <c r="E59" s="693"/>
      <c r="F59" s="393"/>
      <c r="G59" s="1241"/>
      <c r="H59" s="388"/>
      <c r="I59" s="388"/>
      <c r="J59" s="391" t="s">
        <v>1129</v>
      </c>
      <c r="K59" s="391" t="s">
        <v>1129</v>
      </c>
      <c r="L59" s="391" t="s">
        <v>1129</v>
      </c>
      <c r="M59" s="1239" t="s">
        <v>1129</v>
      </c>
      <c r="N59" s="1240"/>
      <c r="O59" s="1239" t="s">
        <v>1129</v>
      </c>
      <c r="P59" s="1240"/>
    </row>
    <row r="60" spans="1:22" s="94" customFormat="1" ht="27.75">
      <c r="A60" s="310"/>
      <c r="B60" s="385"/>
      <c r="C60" s="385"/>
      <c r="D60" s="692"/>
      <c r="E60" s="693"/>
      <c r="F60" s="393"/>
      <c r="G60" s="390" t="s">
        <v>1047</v>
      </c>
      <c r="H60" s="388"/>
      <c r="I60" s="388"/>
      <c r="J60" s="412" t="s">
        <v>33</v>
      </c>
      <c r="K60" s="412" t="s">
        <v>33</v>
      </c>
      <c r="L60" s="391" t="s">
        <v>33</v>
      </c>
      <c r="M60" s="696" t="s">
        <v>33</v>
      </c>
      <c r="N60" s="697"/>
      <c r="O60" s="696" t="s">
        <v>33</v>
      </c>
      <c r="P60" s="697"/>
    </row>
    <row r="61" spans="1:22" s="94" customFormat="1" ht="28.5" customHeight="1" thickBot="1">
      <c r="A61" s="310"/>
      <c r="B61" s="385"/>
      <c r="C61" s="385"/>
      <c r="D61" s="692"/>
      <c r="E61" s="693"/>
      <c r="F61" s="393"/>
      <c r="G61" s="392" t="s">
        <v>174</v>
      </c>
      <c r="H61" s="388"/>
      <c r="I61" s="388"/>
      <c r="J61" s="726" t="s">
        <v>1130</v>
      </c>
      <c r="K61" s="726" t="s">
        <v>1130</v>
      </c>
      <c r="L61" s="727" t="s">
        <v>1130</v>
      </c>
      <c r="M61" s="1248" t="s">
        <v>1130</v>
      </c>
      <c r="N61" s="1249"/>
      <c r="O61" s="1239" t="s">
        <v>1130</v>
      </c>
      <c r="P61" s="1240"/>
    </row>
    <row r="62" spans="1:22" s="94" customFormat="1" ht="30.75" thickBot="1">
      <c r="A62" s="310"/>
      <c r="B62" s="385"/>
      <c r="C62" s="385"/>
      <c r="D62" s="692"/>
      <c r="E62" s="693"/>
      <c r="F62" s="393"/>
      <c r="G62" s="717"/>
      <c r="H62" s="717"/>
      <c r="I62" s="388"/>
      <c r="J62" s="388"/>
      <c r="K62" s="717"/>
      <c r="L62" s="725" t="s">
        <v>1337</v>
      </c>
      <c r="M62" s="719"/>
      <c r="N62" s="720"/>
      <c r="O62" s="1239" t="s">
        <v>1337</v>
      </c>
      <c r="P62" s="1240"/>
    </row>
    <row r="63" spans="1:22" s="94" customFormat="1" ht="39" customHeight="1">
      <c r="A63" s="394"/>
      <c r="B63" s="395"/>
      <c r="C63" s="395"/>
      <c r="D63" s="395"/>
      <c r="E63" s="395"/>
      <c r="F63" s="395"/>
      <c r="G63" s="395"/>
      <c r="H63" s="395"/>
      <c r="I63" s="395"/>
      <c r="J63" s="395"/>
      <c r="K63" s="395"/>
      <c r="L63" s="717"/>
      <c r="M63" s="1250" t="s">
        <v>1148</v>
      </c>
      <c r="N63" s="1251"/>
      <c r="O63" s="1250" t="s">
        <v>1148</v>
      </c>
      <c r="P63" s="1251"/>
    </row>
    <row r="64" spans="1:22" ht="83.25">
      <c r="A64" s="1252"/>
      <c r="B64" s="1253"/>
      <c r="C64" s="1253"/>
      <c r="D64" s="1253"/>
      <c r="E64" s="1253"/>
      <c r="F64" s="1253"/>
      <c r="G64" s="1253"/>
      <c r="H64" s="1253"/>
      <c r="I64" s="1253"/>
      <c r="J64" s="1253"/>
      <c r="K64" s="1253"/>
      <c r="L64" s="698"/>
      <c r="M64" s="722" t="s">
        <v>1134</v>
      </c>
      <c r="N64" s="721" t="s">
        <v>234</v>
      </c>
      <c r="O64" s="722" t="s">
        <v>1134</v>
      </c>
      <c r="P64" s="721" t="s">
        <v>234</v>
      </c>
    </row>
    <row r="65" spans="1:16" ht="111">
      <c r="A65" s="396"/>
      <c r="B65" s="397"/>
      <c r="C65" s="397"/>
      <c r="D65" s="397"/>
      <c r="E65" s="397"/>
      <c r="F65" s="397"/>
      <c r="G65" s="397"/>
      <c r="H65" s="397"/>
      <c r="I65" s="397"/>
      <c r="J65" s="397"/>
      <c r="K65" s="397"/>
      <c r="L65" s="397"/>
      <c r="M65" s="722" t="s">
        <v>1135</v>
      </c>
      <c r="N65" s="721" t="s">
        <v>129</v>
      </c>
      <c r="O65" s="722" t="s">
        <v>1135</v>
      </c>
      <c r="P65" s="721" t="s">
        <v>129</v>
      </c>
    </row>
    <row r="66" spans="1:16" ht="58.5" customHeight="1">
      <c r="A66" s="398"/>
      <c r="B66" s="399"/>
      <c r="C66" s="399"/>
      <c r="D66" s="397"/>
      <c r="E66" s="397"/>
      <c r="F66" s="397"/>
      <c r="G66" s="397"/>
      <c r="H66" s="397"/>
      <c r="I66" s="397"/>
      <c r="J66" s="397"/>
      <c r="K66" s="397"/>
      <c r="L66" s="397"/>
      <c r="M66" s="722" t="s">
        <v>10</v>
      </c>
      <c r="N66" s="721" t="s">
        <v>1137</v>
      </c>
      <c r="O66" s="722" t="s">
        <v>10</v>
      </c>
      <c r="P66" s="721" t="s">
        <v>1137</v>
      </c>
    </row>
    <row r="67" spans="1:16" ht="63" customHeight="1">
      <c r="A67" s="400"/>
      <c r="B67" s="401"/>
      <c r="C67" s="401"/>
      <c r="D67" s="397"/>
      <c r="E67" s="397"/>
      <c r="F67" s="397"/>
      <c r="G67" s="397"/>
      <c r="H67" s="397"/>
      <c r="I67" s="397"/>
      <c r="J67" s="397"/>
      <c r="K67" s="397"/>
      <c r="L67" s="397"/>
      <c r="M67" s="722" t="s">
        <v>1153</v>
      </c>
      <c r="N67" s="721" t="s">
        <v>1138</v>
      </c>
      <c r="O67" s="722" t="s">
        <v>1153</v>
      </c>
      <c r="P67" s="721" t="s">
        <v>1138</v>
      </c>
    </row>
    <row r="68" spans="1:16" ht="78.75" customHeight="1">
      <c r="A68" s="396"/>
      <c r="B68" s="397"/>
      <c r="C68" s="397"/>
      <c r="D68" s="397"/>
      <c r="E68" s="397"/>
      <c r="F68" s="397"/>
      <c r="G68" s="397"/>
      <c r="H68" s="397"/>
      <c r="I68" s="397"/>
      <c r="J68" s="397"/>
      <c r="K68" s="397"/>
      <c r="L68" s="397"/>
      <c r="M68" s="722" t="s">
        <v>703</v>
      </c>
      <c r="N68" s="1242" t="s">
        <v>1139</v>
      </c>
      <c r="O68" s="722" t="s">
        <v>703</v>
      </c>
      <c r="P68" s="1242" t="s">
        <v>1139</v>
      </c>
    </row>
    <row r="69" spans="1:16" s="4" customFormat="1" ht="99" customHeight="1" thickBot="1">
      <c r="A69" s="402"/>
      <c r="B69" s="403"/>
      <c r="C69" s="403"/>
      <c r="D69" s="397"/>
      <c r="E69" s="397"/>
      <c r="F69" s="397"/>
      <c r="G69" s="397"/>
      <c r="H69" s="397"/>
      <c r="I69" s="397"/>
      <c r="J69" s="397"/>
      <c r="K69" s="397"/>
      <c r="L69" s="404"/>
      <c r="M69" s="723" t="s">
        <v>1136</v>
      </c>
      <c r="N69" s="1243"/>
      <c r="O69" s="723" t="s">
        <v>1136</v>
      </c>
      <c r="P69" s="1243"/>
    </row>
    <row r="70" spans="1:16" ht="27" customHeight="1" thickBot="1">
      <c r="A70" s="1244" t="s">
        <v>96</v>
      </c>
      <c r="B70" s="1245"/>
      <c r="C70" s="1245"/>
      <c r="D70" s="1245"/>
      <c r="E70" s="1245"/>
      <c r="F70" s="1245"/>
      <c r="G70" s="1245"/>
      <c r="H70" s="1245"/>
      <c r="I70" s="1245"/>
      <c r="J70" s="1245"/>
      <c r="K70" s="1245"/>
      <c r="L70" s="1246"/>
      <c r="M70" s="1246"/>
      <c r="N70" s="1246"/>
      <c r="O70" s="1246"/>
      <c r="P70" s="1247"/>
    </row>
    <row r="71" spans="1:16" ht="15.75">
      <c r="A71" s="706"/>
      <c r="B71" s="706"/>
      <c r="C71" s="706"/>
    </row>
    <row r="72" spans="1:16" ht="15.75">
      <c r="A72" s="706"/>
      <c r="B72" s="706"/>
      <c r="C72" s="706"/>
    </row>
    <row r="73" spans="1:16" ht="15.75">
      <c r="A73" s="706"/>
      <c r="B73" s="706"/>
      <c r="C73" s="706"/>
    </row>
    <row r="74" spans="1:16" ht="15.75">
      <c r="A74" s="706"/>
      <c r="B74" s="706"/>
      <c r="C74" s="706"/>
    </row>
    <row r="77" spans="1:16" ht="15.75">
      <c r="A77" s="706"/>
      <c r="B77" s="706"/>
      <c r="C77" s="706"/>
    </row>
    <row r="78" spans="1:16" ht="15.75">
      <c r="A78" s="706"/>
      <c r="B78" s="706"/>
      <c r="C78" s="706"/>
      <c r="D78" s="1143"/>
      <c r="E78" s="1143"/>
      <c r="F78" s="1143"/>
      <c r="G78" s="1143"/>
      <c r="H78" s="1143"/>
      <c r="I78" s="1143"/>
      <c r="J78" s="1143"/>
      <c r="K78" s="1143"/>
      <c r="L78" s="691"/>
      <c r="M78" s="691"/>
      <c r="N78" s="691"/>
      <c r="O78" s="691"/>
    </row>
    <row r="79" spans="1:16" ht="15.75">
      <c r="A79" s="706"/>
      <c r="B79" s="706"/>
      <c r="C79" s="706"/>
      <c r="D79" s="1143"/>
      <c r="E79" s="1143"/>
      <c r="F79" s="1143"/>
      <c r="G79" s="1143"/>
      <c r="H79" s="1143"/>
      <c r="I79" s="1143"/>
      <c r="J79" s="1143"/>
      <c r="K79" s="1143"/>
      <c r="L79" s="691"/>
      <c r="M79" s="691"/>
      <c r="N79" s="691"/>
      <c r="O79" s="691"/>
    </row>
    <row r="80" spans="1:16" ht="15.75">
      <c r="A80" s="706"/>
      <c r="B80" s="706"/>
      <c r="C80" s="706"/>
      <c r="D80" s="1143"/>
      <c r="E80" s="1143"/>
      <c r="F80" s="1143"/>
      <c r="G80" s="1143"/>
      <c r="H80" s="1143"/>
      <c r="I80" s="1143"/>
      <c r="J80" s="1143"/>
      <c r="K80" s="1143"/>
      <c r="L80" s="691"/>
      <c r="M80" s="691"/>
      <c r="N80" s="691"/>
      <c r="O80" s="691"/>
    </row>
    <row r="81" spans="1:15" ht="15.75">
      <c r="A81" s="706"/>
      <c r="B81" s="706"/>
      <c r="C81" s="706"/>
      <c r="D81" s="1143"/>
      <c r="E81" s="1143"/>
      <c r="F81" s="1143"/>
      <c r="G81" s="1143"/>
      <c r="H81" s="1143"/>
      <c r="I81" s="1143"/>
      <c r="J81" s="1143"/>
      <c r="K81" s="1143"/>
      <c r="L81" s="691"/>
      <c r="M81" s="691"/>
      <c r="N81" s="691"/>
      <c r="O81" s="691"/>
    </row>
    <row r="82" spans="1:15" ht="15.75">
      <c r="A82" s="706"/>
      <c r="B82" s="706"/>
      <c r="C82" s="706"/>
      <c r="D82" s="1143"/>
      <c r="E82" s="1143"/>
      <c r="F82" s="1143"/>
      <c r="G82" s="1143"/>
      <c r="H82" s="1143"/>
      <c r="I82" s="1143"/>
      <c r="J82" s="1143"/>
      <c r="K82" s="1143"/>
      <c r="L82" s="691"/>
      <c r="M82" s="691"/>
      <c r="N82" s="691"/>
      <c r="O82" s="691"/>
    </row>
    <row r="83" spans="1:15" ht="15.75">
      <c r="A83" s="706"/>
      <c r="B83" s="706"/>
      <c r="C83" s="706"/>
      <c r="D83" s="1143"/>
      <c r="E83" s="1143"/>
      <c r="F83" s="1143"/>
      <c r="G83" s="1143"/>
      <c r="H83" s="1143"/>
      <c r="I83" s="1143"/>
      <c r="J83" s="1143"/>
      <c r="K83" s="1143"/>
      <c r="L83" s="691"/>
      <c r="M83" s="691"/>
      <c r="N83" s="691"/>
      <c r="O83" s="691"/>
    </row>
    <row r="84" spans="1:15" ht="15.75">
      <c r="B84" s="706"/>
      <c r="C84" s="706"/>
      <c r="D84" s="1143"/>
      <c r="E84" s="1143"/>
      <c r="F84" s="1143"/>
      <c r="G84" s="1143"/>
      <c r="H84" s="1143"/>
      <c r="I84" s="1143"/>
      <c r="J84" s="1143"/>
      <c r="K84" s="1143"/>
      <c r="L84" s="691"/>
      <c r="M84" s="691"/>
      <c r="N84" s="691"/>
      <c r="O84" s="691"/>
    </row>
    <row r="85" spans="1:15" ht="15.75">
      <c r="B85" s="706"/>
      <c r="C85" s="706"/>
      <c r="D85" s="1143"/>
      <c r="E85" s="1143"/>
      <c r="F85" s="1143"/>
      <c r="G85" s="1143"/>
      <c r="H85" s="1143"/>
      <c r="I85" s="1143"/>
      <c r="J85" s="1143"/>
      <c r="K85" s="1143"/>
      <c r="L85" s="691"/>
      <c r="M85" s="691"/>
      <c r="N85" s="691"/>
      <c r="O85" s="691"/>
    </row>
    <row r="86" spans="1:15" ht="15.75">
      <c r="B86" s="706"/>
      <c r="C86" s="706"/>
      <c r="D86" s="1143"/>
      <c r="E86" s="1143"/>
      <c r="F86" s="1143"/>
      <c r="G86" s="1143"/>
      <c r="H86" s="1143"/>
      <c r="I86" s="1143"/>
      <c r="J86" s="1143"/>
      <c r="K86" s="1143"/>
      <c r="L86" s="691"/>
      <c r="M86" s="691"/>
      <c r="N86" s="691"/>
      <c r="O86" s="691"/>
    </row>
    <row r="87" spans="1:15" ht="15.75">
      <c r="B87" s="706"/>
      <c r="C87" s="706"/>
      <c r="D87" s="1143"/>
      <c r="E87" s="1143"/>
      <c r="F87" s="1143"/>
      <c r="G87" s="1143"/>
      <c r="H87" s="1143"/>
      <c r="I87" s="1143"/>
      <c r="J87" s="1143"/>
      <c r="K87" s="1143"/>
      <c r="L87" s="691"/>
      <c r="M87" s="691"/>
      <c r="N87" s="691"/>
      <c r="O87" s="691"/>
    </row>
    <row r="88" spans="1:15" ht="15.75">
      <c r="B88" s="706"/>
      <c r="C88" s="706"/>
      <c r="D88" s="1143"/>
      <c r="E88" s="1143"/>
      <c r="F88" s="1143"/>
      <c r="G88" s="1143"/>
      <c r="H88" s="1143"/>
      <c r="I88" s="1143"/>
      <c r="J88" s="1143"/>
      <c r="K88" s="1143"/>
      <c r="L88" s="691"/>
      <c r="M88" s="691"/>
      <c r="N88" s="691"/>
      <c r="O88" s="691"/>
    </row>
    <row r="89" spans="1:15" ht="15.75">
      <c r="B89" s="706"/>
      <c r="C89" s="706"/>
      <c r="D89" s="1143"/>
      <c r="E89" s="1143"/>
      <c r="F89" s="1143"/>
      <c r="G89" s="1143"/>
      <c r="H89" s="1143"/>
      <c r="I89" s="1143"/>
      <c r="J89" s="1143"/>
      <c r="K89" s="1143"/>
      <c r="L89" s="691"/>
      <c r="M89" s="691"/>
      <c r="N89" s="691"/>
      <c r="O89" s="691"/>
    </row>
    <row r="90" spans="1:15" ht="15.75">
      <c r="B90" s="706"/>
      <c r="C90" s="706"/>
      <c r="D90" s="1143"/>
      <c r="E90" s="1143"/>
      <c r="F90" s="1143"/>
      <c r="G90" s="1143"/>
      <c r="H90" s="1143"/>
      <c r="I90" s="1143"/>
      <c r="J90" s="1143"/>
      <c r="K90" s="1143"/>
      <c r="L90" s="691"/>
      <c r="M90" s="691"/>
      <c r="N90" s="691"/>
      <c r="O90" s="691"/>
    </row>
    <row r="91" spans="1:15" ht="15.75">
      <c r="B91" s="706"/>
      <c r="C91" s="706"/>
      <c r="D91" s="1143"/>
      <c r="E91" s="1143"/>
      <c r="F91" s="1143"/>
      <c r="G91" s="1143"/>
      <c r="H91" s="1143"/>
      <c r="I91" s="1143"/>
      <c r="J91" s="1143"/>
      <c r="K91" s="1143"/>
      <c r="L91" s="691"/>
      <c r="M91" s="691"/>
      <c r="N91" s="691"/>
      <c r="O91" s="691"/>
    </row>
    <row r="114" spans="15:22" s="14" customFormat="1">
      <c r="O114" s="4"/>
      <c r="P114"/>
      <c r="Q114"/>
      <c r="R114"/>
      <c r="S114"/>
      <c r="T114"/>
      <c r="U114"/>
      <c r="V114"/>
    </row>
    <row r="115" spans="15:22" s="14" customFormat="1">
      <c r="O115" s="4"/>
      <c r="P115"/>
      <c r="Q115"/>
      <c r="R115"/>
      <c r="S115"/>
      <c r="T115"/>
      <c r="U115"/>
      <c r="V115"/>
    </row>
    <row r="700" spans="1:31" s="14" customFormat="1">
      <c r="A700" s="557"/>
      <c r="O700" s="4"/>
      <c r="P700"/>
      <c r="Q700"/>
      <c r="R700"/>
      <c r="S700"/>
      <c r="T700"/>
      <c r="U700"/>
      <c r="V700"/>
      <c r="W700"/>
      <c r="X700"/>
      <c r="Y700"/>
      <c r="Z700"/>
      <c r="AA700"/>
      <c r="AB700"/>
      <c r="AC700"/>
      <c r="AD700"/>
      <c r="AE700"/>
    </row>
  </sheetData>
  <mergeCells count="141">
    <mergeCell ref="D87:K87"/>
    <mergeCell ref="D88:K88"/>
    <mergeCell ref="D89:K89"/>
    <mergeCell ref="D90:K90"/>
    <mergeCell ref="D91:K91"/>
    <mergeCell ref="D81:K81"/>
    <mergeCell ref="D82:K82"/>
    <mergeCell ref="D83:K83"/>
    <mergeCell ref="D84:K84"/>
    <mergeCell ref="D85:K85"/>
    <mergeCell ref="D86:K86"/>
    <mergeCell ref="N68:N69"/>
    <mergeCell ref="P68:P69"/>
    <mergeCell ref="A70:P70"/>
    <mergeCell ref="D78:K78"/>
    <mergeCell ref="D79:K79"/>
    <mergeCell ref="D80:K80"/>
    <mergeCell ref="M61:N61"/>
    <mergeCell ref="O61:P61"/>
    <mergeCell ref="O62:P62"/>
    <mergeCell ref="M63:N63"/>
    <mergeCell ref="O63:P63"/>
    <mergeCell ref="A64:K64"/>
    <mergeCell ref="M56:N56"/>
    <mergeCell ref="O56:P56"/>
    <mergeCell ref="G57:G59"/>
    <mergeCell ref="M57:N57"/>
    <mergeCell ref="O57:P57"/>
    <mergeCell ref="M58:N58"/>
    <mergeCell ref="O58:P58"/>
    <mergeCell ref="M59:N59"/>
    <mergeCell ref="O59:P59"/>
    <mergeCell ref="M52:N52"/>
    <mergeCell ref="O52:P52"/>
    <mergeCell ref="D53:D55"/>
    <mergeCell ref="E53:E55"/>
    <mergeCell ref="M53:N53"/>
    <mergeCell ref="O53:P53"/>
    <mergeCell ref="M54:N54"/>
    <mergeCell ref="O54:P54"/>
    <mergeCell ref="M55:N55"/>
    <mergeCell ref="O55:P55"/>
    <mergeCell ref="M49:N49"/>
    <mergeCell ref="O49:P49"/>
    <mergeCell ref="A50:C50"/>
    <mergeCell ref="M50:N50"/>
    <mergeCell ref="O50:P50"/>
    <mergeCell ref="A51:P51"/>
    <mergeCell ref="A46:C46"/>
    <mergeCell ref="M46:N46"/>
    <mergeCell ref="O46:P46"/>
    <mergeCell ref="M47:N47"/>
    <mergeCell ref="O47:P47"/>
    <mergeCell ref="A48:C48"/>
    <mergeCell ref="M48:N48"/>
    <mergeCell ref="O48:P48"/>
    <mergeCell ref="M43:N43"/>
    <mergeCell ref="O43:P43"/>
    <mergeCell ref="M44:N44"/>
    <mergeCell ref="O44:P44"/>
    <mergeCell ref="M45:N45"/>
    <mergeCell ref="O45:P45"/>
    <mergeCell ref="M40:N40"/>
    <mergeCell ref="O40:P40"/>
    <mergeCell ref="M41:N41"/>
    <mergeCell ref="O41:P41"/>
    <mergeCell ref="M42:N42"/>
    <mergeCell ref="O42:P42"/>
    <mergeCell ref="M36:N36"/>
    <mergeCell ref="O36:P36"/>
    <mergeCell ref="O37:P37"/>
    <mergeCell ref="M38:N38"/>
    <mergeCell ref="O38:P38"/>
    <mergeCell ref="M39:N39"/>
    <mergeCell ref="O39:P39"/>
    <mergeCell ref="M33:N33"/>
    <mergeCell ref="O33:P33"/>
    <mergeCell ref="M34:N34"/>
    <mergeCell ref="O34:P34"/>
    <mergeCell ref="A35:B35"/>
    <mergeCell ref="M35:N35"/>
    <mergeCell ref="O35:P35"/>
    <mergeCell ref="M30:N30"/>
    <mergeCell ref="O30:P30"/>
    <mergeCell ref="A31:B31"/>
    <mergeCell ref="M31:N31"/>
    <mergeCell ref="O31:P31"/>
    <mergeCell ref="M32:N32"/>
    <mergeCell ref="O32:P32"/>
    <mergeCell ref="M26:N26"/>
    <mergeCell ref="O26:P26"/>
    <mergeCell ref="M27:N27"/>
    <mergeCell ref="O27:P27"/>
    <mergeCell ref="O28:P28"/>
    <mergeCell ref="M29:N29"/>
    <mergeCell ref="O29:P29"/>
    <mergeCell ref="M23:N23"/>
    <mergeCell ref="O23:P23"/>
    <mergeCell ref="M24:N24"/>
    <mergeCell ref="O24:P24"/>
    <mergeCell ref="A25:C25"/>
    <mergeCell ref="M25:N25"/>
    <mergeCell ref="O25:P25"/>
    <mergeCell ref="A21:P21"/>
    <mergeCell ref="M22:N22"/>
    <mergeCell ref="O22:P22"/>
    <mergeCell ref="A15:P15"/>
    <mergeCell ref="A16:D16"/>
    <mergeCell ref="A17:D17"/>
    <mergeCell ref="A18:D18"/>
    <mergeCell ref="A19:C19"/>
    <mergeCell ref="E16:G16"/>
    <mergeCell ref="E17:G17"/>
    <mergeCell ref="E18:G18"/>
    <mergeCell ref="E19:G19"/>
    <mergeCell ref="A11:A14"/>
    <mergeCell ref="B11:B14"/>
    <mergeCell ref="C11:C12"/>
    <mergeCell ref="M11:N12"/>
    <mergeCell ref="O11:P12"/>
    <mergeCell ref="C13:C14"/>
    <mergeCell ref="M13:N13"/>
    <mergeCell ref="O13:P13"/>
    <mergeCell ref="M14:N14"/>
    <mergeCell ref="O14:P14"/>
    <mergeCell ref="M5:N6"/>
    <mergeCell ref="O5:P6"/>
    <mergeCell ref="A7:A10"/>
    <mergeCell ref="B7:B8"/>
    <mergeCell ref="C7:C10"/>
    <mergeCell ref="B9:B10"/>
    <mergeCell ref="A1:P1"/>
    <mergeCell ref="A2:C2"/>
    <mergeCell ref="M2:N2"/>
    <mergeCell ref="O2:P2"/>
    <mergeCell ref="A3:A6"/>
    <mergeCell ref="B3:B4"/>
    <mergeCell ref="C3:C6"/>
    <mergeCell ref="M3:N4"/>
    <mergeCell ref="O3:P4"/>
    <mergeCell ref="B5:B6"/>
  </mergeCells>
  <printOptions horizontalCentered="1"/>
  <pageMargins left="0" right="0" top="0" bottom="0" header="0" footer="0"/>
  <pageSetup paperSize="9" scale="1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K696"/>
  <sheetViews>
    <sheetView view="pageBreakPreview" zoomScale="55" zoomScaleNormal="55" zoomScaleSheetLayoutView="55" workbookViewId="0">
      <selection activeCell="C26" sqref="C26"/>
    </sheetView>
  </sheetViews>
  <sheetFormatPr defaultRowHeight="12.75"/>
  <cols>
    <col min="1" max="1" width="142.85546875" style="14" customWidth="1"/>
    <col min="2" max="2" width="35.28515625" style="14" customWidth="1"/>
    <col min="3" max="4" width="35.28515625" style="4" customWidth="1"/>
  </cols>
  <sheetData>
    <row r="1" spans="1:10" s="5" customFormat="1" ht="51" customHeight="1">
      <c r="A1" s="1254"/>
      <c r="B1" s="1116"/>
      <c r="C1" s="1116"/>
      <c r="D1" s="1116"/>
    </row>
    <row r="2" spans="1:10" s="5" customFormat="1" ht="93" customHeight="1">
      <c r="A2" s="1117"/>
      <c r="B2" s="1117"/>
      <c r="C2" s="1117"/>
      <c r="D2" s="1117"/>
    </row>
    <row r="3" spans="1:10" s="5" customFormat="1" ht="23.25" customHeight="1">
      <c r="A3" s="1118"/>
      <c r="B3" s="1118"/>
      <c r="C3" s="1118"/>
      <c r="D3" s="1118"/>
    </row>
    <row r="4" spans="1:10" s="5" customFormat="1" ht="110.25" customHeight="1" thickBot="1">
      <c r="A4" s="1255" t="s">
        <v>1382</v>
      </c>
      <c r="B4" s="1255"/>
      <c r="C4" s="1255"/>
      <c r="D4" s="1255"/>
    </row>
    <row r="5" spans="1:10" s="5" customFormat="1" ht="25.5" customHeight="1">
      <c r="A5" s="231" t="s">
        <v>1</v>
      </c>
      <c r="B5" s="112" t="s">
        <v>7</v>
      </c>
      <c r="C5" s="112" t="s">
        <v>334</v>
      </c>
      <c r="D5" s="232" t="s">
        <v>335</v>
      </c>
    </row>
    <row r="6" spans="1:10" s="5" customFormat="1" ht="20.25" customHeight="1">
      <c r="A6" s="233" t="s">
        <v>851</v>
      </c>
      <c r="B6" s="113">
        <f>1339900+B87-37100</f>
        <v>1505900</v>
      </c>
      <c r="C6" s="113">
        <f>1489900+C87</f>
        <v>1733000</v>
      </c>
      <c r="D6" s="419"/>
    </row>
    <row r="7" spans="1:10" s="5" customFormat="1" ht="20.25" customHeight="1">
      <c r="A7" s="525" t="s">
        <v>850</v>
      </c>
      <c r="B7" s="502" t="s">
        <v>1317</v>
      </c>
      <c r="C7" s="417" t="s">
        <v>1322</v>
      </c>
      <c r="D7" s="420"/>
    </row>
    <row r="8" spans="1:10" s="5" customFormat="1" ht="20.25" customHeight="1">
      <c r="A8" s="233" t="s">
        <v>852</v>
      </c>
      <c r="B8" s="113">
        <f>1359900+B87</f>
        <v>1563000</v>
      </c>
      <c r="C8" s="418"/>
      <c r="D8" s="419"/>
    </row>
    <row r="9" spans="1:10" s="5" customFormat="1" ht="20.25" customHeight="1">
      <c r="A9" s="525" t="s">
        <v>850</v>
      </c>
      <c r="B9" s="502" t="s">
        <v>1318</v>
      </c>
      <c r="C9" s="421"/>
      <c r="D9" s="420"/>
    </row>
    <row r="10" spans="1:10" s="5" customFormat="1" ht="20.25" customHeight="1">
      <c r="A10" s="416" t="s">
        <v>853</v>
      </c>
      <c r="B10" s="113">
        <f>1409900+B87</f>
        <v>1613000</v>
      </c>
      <c r="C10" s="113">
        <f>1559900+C87</f>
        <v>1803000</v>
      </c>
      <c r="D10" s="234">
        <f>1669900+D87</f>
        <v>1913000</v>
      </c>
    </row>
    <row r="11" spans="1:10" s="5" customFormat="1" ht="20.25" customHeight="1">
      <c r="A11" s="443" t="s">
        <v>850</v>
      </c>
      <c r="B11" s="502" t="s">
        <v>1319</v>
      </c>
      <c r="C11" s="502" t="s">
        <v>1323</v>
      </c>
      <c r="D11" s="259" t="s">
        <v>1324</v>
      </c>
    </row>
    <row r="12" spans="1:10" s="5" customFormat="1" ht="20.25" customHeight="1">
      <c r="A12" s="233" t="s">
        <v>854</v>
      </c>
      <c r="B12" s="113">
        <f>1474900+B87</f>
        <v>1678000</v>
      </c>
      <c r="C12" s="113">
        <f>1624900+C87</f>
        <v>1868000</v>
      </c>
      <c r="D12" s="234">
        <f>1734900+D87</f>
        <v>1978000</v>
      </c>
    </row>
    <row r="13" spans="1:10" s="5" customFormat="1" ht="20.25" customHeight="1">
      <c r="A13" s="525" t="s">
        <v>855</v>
      </c>
      <c r="B13" s="502" t="s">
        <v>1320</v>
      </c>
      <c r="C13" s="417" t="s">
        <v>1327</v>
      </c>
      <c r="D13" s="523" t="s">
        <v>1329</v>
      </c>
    </row>
    <row r="14" spans="1:10" s="5" customFormat="1" ht="20.25" customHeight="1">
      <c r="A14" s="235" t="s">
        <v>856</v>
      </c>
      <c r="B14" s="113">
        <f>1599900+B87</f>
        <v>1803000</v>
      </c>
      <c r="C14" s="115">
        <f>1749900+C87</f>
        <v>1993000</v>
      </c>
      <c r="D14" s="422"/>
    </row>
    <row r="15" spans="1:10" s="5" customFormat="1" ht="20.25" customHeight="1">
      <c r="A15" s="525" t="s">
        <v>857</v>
      </c>
      <c r="B15" s="417" t="s">
        <v>1321</v>
      </c>
      <c r="C15" s="417" t="s">
        <v>1328</v>
      </c>
      <c r="D15" s="423"/>
    </row>
    <row r="16" spans="1:10" s="15" customFormat="1" ht="20.100000000000001" customHeight="1" thickBot="1">
      <c r="A16" s="237" t="s">
        <v>50</v>
      </c>
      <c r="B16" s="1119">
        <v>5</v>
      </c>
      <c r="C16" s="1119"/>
      <c r="D16" s="1120"/>
      <c r="G16" s="117"/>
      <c r="J16" s="117"/>
    </row>
    <row r="17" spans="1:11" s="5" customFormat="1" ht="29.25" customHeight="1" thickBot="1">
      <c r="A17" s="1113" t="s">
        <v>598</v>
      </c>
      <c r="B17" s="1114"/>
      <c r="C17" s="1114"/>
      <c r="D17" s="1115"/>
    </row>
    <row r="18" spans="1:11" s="121" customFormat="1" ht="20.25" customHeight="1">
      <c r="A18" s="238" t="s">
        <v>732</v>
      </c>
      <c r="B18" s="122" t="s">
        <v>771</v>
      </c>
      <c r="C18" s="120"/>
      <c r="D18" s="239"/>
      <c r="F18" s="175"/>
      <c r="G18" s="175"/>
      <c r="H18" s="175"/>
      <c r="I18" s="175"/>
      <c r="J18" s="175"/>
      <c r="K18" s="175"/>
    </row>
    <row r="19" spans="1:11" s="121" customFormat="1" ht="20.25" customHeight="1">
      <c r="A19" s="240" t="s">
        <v>734</v>
      </c>
      <c r="B19" s="122" t="s">
        <v>772</v>
      </c>
      <c r="C19" s="120"/>
      <c r="D19" s="239"/>
      <c r="F19" s="175"/>
      <c r="G19" s="175"/>
      <c r="H19" s="175"/>
      <c r="I19" s="175"/>
      <c r="J19" s="175"/>
      <c r="K19" s="175"/>
    </row>
    <row r="20" spans="1:11" s="121" customFormat="1" ht="20.25" customHeight="1">
      <c r="A20" s="240" t="s">
        <v>736</v>
      </c>
      <c r="B20" s="122" t="s">
        <v>774</v>
      </c>
      <c r="C20" s="120"/>
      <c r="D20" s="239"/>
      <c r="F20" s="175"/>
      <c r="G20" s="175"/>
      <c r="H20" s="175"/>
      <c r="I20" s="175"/>
      <c r="J20" s="175"/>
      <c r="K20" s="175"/>
    </row>
    <row r="21" spans="1:11" s="121" customFormat="1" ht="20.25" customHeight="1">
      <c r="A21" s="240" t="s">
        <v>738</v>
      </c>
      <c r="B21" s="122" t="s">
        <v>1242</v>
      </c>
      <c r="C21" s="120"/>
      <c r="D21" s="239"/>
      <c r="F21" s="175"/>
      <c r="G21" s="175"/>
      <c r="H21" s="175"/>
      <c r="I21" s="175"/>
      <c r="J21" s="175"/>
      <c r="K21" s="175"/>
    </row>
    <row r="22" spans="1:11" s="121" customFormat="1" ht="20.25" customHeight="1">
      <c r="A22" s="240" t="s">
        <v>740</v>
      </c>
      <c r="B22" s="122" t="s">
        <v>1243</v>
      </c>
      <c r="C22" s="120"/>
      <c r="D22" s="239"/>
      <c r="F22" s="175"/>
      <c r="G22" s="175"/>
      <c r="H22" s="175"/>
      <c r="I22" s="175"/>
      <c r="J22" s="175"/>
      <c r="K22" s="175"/>
    </row>
    <row r="23" spans="1:11" s="121" customFormat="1" ht="20.25" customHeight="1">
      <c r="A23" s="240" t="s">
        <v>750</v>
      </c>
      <c r="B23" s="122" t="s">
        <v>1211</v>
      </c>
      <c r="C23" s="120"/>
      <c r="D23" s="239"/>
      <c r="F23" s="175"/>
      <c r="G23" s="175"/>
      <c r="H23" s="175"/>
      <c r="I23" s="175"/>
      <c r="J23" s="175"/>
      <c r="K23" s="175"/>
    </row>
    <row r="24" spans="1:11" s="121" customFormat="1" ht="20.25" customHeight="1">
      <c r="A24" s="240" t="s">
        <v>752</v>
      </c>
      <c r="B24" s="122" t="s">
        <v>1244</v>
      </c>
      <c r="C24" s="120"/>
      <c r="D24" s="239"/>
      <c r="F24" s="175"/>
      <c r="G24" s="175"/>
      <c r="H24" s="175"/>
      <c r="I24" s="175"/>
      <c r="J24" s="175"/>
      <c r="K24" s="175"/>
    </row>
    <row r="25" spans="1:11" s="121" customFormat="1" ht="20.25" customHeight="1">
      <c r="A25" s="240" t="s">
        <v>863</v>
      </c>
      <c r="B25" s="122" t="s">
        <v>1245</v>
      </c>
      <c r="C25" s="120"/>
      <c r="D25" s="239"/>
      <c r="F25" s="175"/>
      <c r="G25" s="175"/>
      <c r="H25" s="175"/>
      <c r="I25" s="175"/>
      <c r="J25" s="175"/>
      <c r="K25" s="175"/>
    </row>
    <row r="26" spans="1:11" s="121" customFormat="1" ht="20.25" customHeight="1">
      <c r="A26" s="240" t="s">
        <v>744</v>
      </c>
      <c r="B26" s="122" t="s">
        <v>1246</v>
      </c>
      <c r="C26" s="120"/>
      <c r="D26" s="239"/>
      <c r="F26" s="175"/>
      <c r="G26" s="175"/>
      <c r="H26" s="175"/>
      <c r="I26" s="175"/>
      <c r="J26" s="175"/>
      <c r="K26" s="175"/>
    </row>
    <row r="27" spans="1:11" s="121" customFormat="1" ht="20.25" customHeight="1">
      <c r="A27" s="240" t="s">
        <v>760</v>
      </c>
      <c r="B27" s="122" t="s">
        <v>1247</v>
      </c>
      <c r="C27" s="120"/>
      <c r="D27" s="239"/>
      <c r="F27" s="175"/>
      <c r="G27" s="175"/>
      <c r="H27" s="175"/>
      <c r="I27" s="175"/>
      <c r="J27" s="175"/>
      <c r="K27" s="175"/>
    </row>
    <row r="28" spans="1:11" s="121" customFormat="1" ht="20.25" customHeight="1">
      <c r="A28" s="241" t="s">
        <v>764</v>
      </c>
      <c r="B28" s="122" t="s">
        <v>1248</v>
      </c>
      <c r="C28" s="120"/>
      <c r="D28" s="239"/>
      <c r="F28" s="175"/>
      <c r="G28" s="175"/>
      <c r="H28" s="175"/>
      <c r="I28" s="175"/>
      <c r="J28" s="175"/>
      <c r="K28" s="175"/>
    </row>
    <row r="29" spans="1:11" s="121" customFormat="1" ht="20.25" customHeight="1">
      <c r="A29" s="241" t="s">
        <v>865</v>
      </c>
      <c r="B29" s="122" t="s">
        <v>1249</v>
      </c>
      <c r="C29" s="120"/>
      <c r="D29" s="239"/>
      <c r="F29" s="175"/>
      <c r="G29" s="175"/>
      <c r="H29" s="175"/>
      <c r="I29" s="175"/>
      <c r="J29" s="175"/>
      <c r="K29" s="175"/>
    </row>
    <row r="30" spans="1:11" s="121" customFormat="1" ht="20.25" customHeight="1">
      <c r="A30" s="241" t="s">
        <v>770</v>
      </c>
      <c r="B30" s="122" t="s">
        <v>1250</v>
      </c>
      <c r="C30" s="120"/>
      <c r="D30" s="239"/>
      <c r="F30" s="175"/>
      <c r="G30" s="175"/>
      <c r="H30" s="175"/>
      <c r="I30" s="175"/>
      <c r="J30" s="175"/>
      <c r="K30" s="175"/>
    </row>
    <row r="31" spans="1:11" s="121" customFormat="1" ht="20.25" customHeight="1">
      <c r="A31" s="241" t="s">
        <v>866</v>
      </c>
      <c r="B31" s="122" t="s">
        <v>1251</v>
      </c>
      <c r="C31" s="120"/>
      <c r="D31" s="239"/>
      <c r="F31" s="175"/>
      <c r="G31" s="175"/>
      <c r="H31" s="175"/>
      <c r="I31" s="175"/>
      <c r="J31" s="175"/>
      <c r="K31" s="175"/>
    </row>
    <row r="32" spans="1:11" s="121" customFormat="1" ht="20.25" customHeight="1">
      <c r="A32" s="241" t="s">
        <v>775</v>
      </c>
      <c r="B32" s="122" t="s">
        <v>1252</v>
      </c>
      <c r="C32" s="120"/>
      <c r="D32" s="239"/>
      <c r="F32" s="175"/>
      <c r="G32" s="175"/>
      <c r="H32" s="175"/>
      <c r="I32" s="175"/>
      <c r="J32" s="175"/>
      <c r="K32" s="175"/>
    </row>
    <row r="33" spans="1:11" s="121" customFormat="1" ht="20.25" customHeight="1">
      <c r="A33" s="444" t="s">
        <v>858</v>
      </c>
      <c r="B33" s="122" t="s">
        <v>743</v>
      </c>
      <c r="C33" s="120"/>
      <c r="D33" s="239"/>
      <c r="F33" s="175"/>
      <c r="G33" s="175"/>
      <c r="H33" s="175"/>
      <c r="I33" s="175"/>
      <c r="J33" s="175"/>
      <c r="K33" s="175"/>
    </row>
    <row r="34" spans="1:11" s="121" customFormat="1" ht="20.25" customHeight="1">
      <c r="A34" s="444" t="s">
        <v>859</v>
      </c>
      <c r="B34" s="122" t="s">
        <v>1253</v>
      </c>
      <c r="C34" s="120"/>
      <c r="D34" s="239"/>
      <c r="F34" s="175"/>
      <c r="G34" s="175"/>
      <c r="H34" s="175"/>
      <c r="I34" s="175"/>
      <c r="J34" s="175"/>
      <c r="K34" s="175"/>
    </row>
    <row r="35" spans="1:11" s="121" customFormat="1" ht="20.25" customHeight="1">
      <c r="A35" s="444" t="s">
        <v>860</v>
      </c>
      <c r="B35" s="122" t="s">
        <v>1254</v>
      </c>
      <c r="C35" s="120"/>
      <c r="D35" s="239"/>
      <c r="F35" s="175"/>
      <c r="G35" s="175"/>
      <c r="H35" s="175"/>
      <c r="I35" s="175"/>
      <c r="J35" s="175"/>
      <c r="K35" s="175"/>
    </row>
    <row r="36" spans="1:11" s="121" customFormat="1" ht="20.25" customHeight="1">
      <c r="A36" s="444" t="s">
        <v>861</v>
      </c>
      <c r="B36" s="122" t="s">
        <v>1255</v>
      </c>
      <c r="C36" s="120"/>
      <c r="D36" s="239"/>
      <c r="F36" s="175"/>
      <c r="G36" s="175"/>
      <c r="H36" s="175"/>
      <c r="I36" s="175"/>
      <c r="J36" s="175"/>
      <c r="K36" s="175"/>
    </row>
    <row r="37" spans="1:11" s="121" customFormat="1" ht="20.25" customHeight="1">
      <c r="A37" s="444" t="s">
        <v>755</v>
      </c>
      <c r="B37" s="1256" t="s">
        <v>1256</v>
      </c>
      <c r="C37" s="1256"/>
      <c r="D37" s="1257"/>
      <c r="F37" s="175"/>
      <c r="G37" s="175"/>
      <c r="H37" s="175"/>
      <c r="I37" s="175"/>
      <c r="J37" s="175"/>
      <c r="K37" s="175"/>
    </row>
    <row r="38" spans="1:11" s="121" customFormat="1" ht="20.25" customHeight="1">
      <c r="A38" s="444" t="s">
        <v>862</v>
      </c>
      <c r="B38" s="1256"/>
      <c r="C38" s="1256"/>
      <c r="D38" s="1257"/>
      <c r="F38" s="175"/>
      <c r="G38" s="175"/>
      <c r="H38" s="175"/>
      <c r="I38" s="175"/>
      <c r="J38" s="175"/>
      <c r="K38" s="175"/>
    </row>
    <row r="39" spans="1:11" s="121" customFormat="1" ht="20.25" customHeight="1">
      <c r="A39" s="444" t="s">
        <v>864</v>
      </c>
      <c r="B39" s="122" t="s">
        <v>1257</v>
      </c>
      <c r="C39" s="120"/>
      <c r="D39" s="239"/>
      <c r="F39" s="175"/>
      <c r="G39" s="175"/>
      <c r="H39" s="175"/>
      <c r="I39" s="175"/>
      <c r="J39" s="175"/>
      <c r="K39" s="175"/>
    </row>
    <row r="40" spans="1:11" s="121" customFormat="1" ht="20.25" customHeight="1">
      <c r="A40" s="444" t="s">
        <v>1202</v>
      </c>
      <c r="B40" s="122" t="s">
        <v>1085</v>
      </c>
      <c r="F40" s="175"/>
      <c r="G40" s="175"/>
      <c r="H40" s="175"/>
      <c r="I40" s="175"/>
      <c r="J40" s="175"/>
      <c r="K40" s="175"/>
    </row>
    <row r="41" spans="1:11" s="121" customFormat="1" ht="20.25" customHeight="1">
      <c r="A41" s="122" t="s">
        <v>765</v>
      </c>
      <c r="B41" s="122"/>
      <c r="C41" s="120"/>
      <c r="D41" s="239"/>
      <c r="F41" s="175"/>
      <c r="G41" s="175"/>
      <c r="H41" s="175"/>
      <c r="I41" s="175"/>
      <c r="J41" s="175"/>
      <c r="K41" s="175"/>
    </row>
    <row r="42" spans="1:11" s="15" customFormat="1" ht="30" customHeight="1">
      <c r="A42" s="242" t="s">
        <v>1</v>
      </c>
      <c r="B42" s="123" t="s">
        <v>7</v>
      </c>
      <c r="C42" s="123" t="s">
        <v>334</v>
      </c>
      <c r="D42" s="243" t="s">
        <v>335</v>
      </c>
      <c r="F42" s="175"/>
      <c r="G42" s="175"/>
      <c r="H42" s="175"/>
      <c r="I42" s="175"/>
      <c r="J42" s="175"/>
      <c r="K42" s="175"/>
    </row>
    <row r="43" spans="1:11" ht="20.25" customHeight="1">
      <c r="A43" s="246" t="s">
        <v>931</v>
      </c>
      <c r="B43" s="162" t="s">
        <v>16</v>
      </c>
      <c r="C43" s="162"/>
      <c r="D43" s="247"/>
    </row>
    <row r="44" spans="1:11" ht="20.25" customHeight="1">
      <c r="A44" s="244" t="s">
        <v>255</v>
      </c>
      <c r="B44" s="13" t="s">
        <v>16</v>
      </c>
      <c r="C44" s="13"/>
      <c r="D44" s="245"/>
    </row>
    <row r="45" spans="1:11" ht="20.25" customHeight="1">
      <c r="A45" s="246" t="s">
        <v>964</v>
      </c>
      <c r="B45" s="162"/>
      <c r="C45" s="162" t="s">
        <v>16</v>
      </c>
      <c r="D45" s="247" t="s">
        <v>16</v>
      </c>
    </row>
    <row r="46" spans="1:11" ht="20.25" customHeight="1">
      <c r="A46" s="244" t="s">
        <v>26</v>
      </c>
      <c r="B46" s="13" t="s">
        <v>16</v>
      </c>
      <c r="C46" s="13"/>
      <c r="D46" s="245"/>
    </row>
    <row r="47" spans="1:11" ht="5.25" customHeight="1">
      <c r="A47" s="248"/>
      <c r="B47" s="126"/>
      <c r="C47" s="126"/>
      <c r="D47" s="249"/>
    </row>
    <row r="48" spans="1:11" ht="20.25" customHeight="1">
      <c r="A48" s="246" t="s">
        <v>867</v>
      </c>
      <c r="B48" s="162" t="s">
        <v>16</v>
      </c>
      <c r="C48" s="162" t="s">
        <v>16</v>
      </c>
      <c r="D48" s="247"/>
    </row>
    <row r="49" spans="1:4" ht="5.25" customHeight="1">
      <c r="A49" s="248"/>
      <c r="B49" s="126"/>
      <c r="C49" s="126"/>
      <c r="D49" s="249"/>
    </row>
    <row r="50" spans="1:4" ht="22.5" customHeight="1">
      <c r="A50" s="244" t="s">
        <v>932</v>
      </c>
      <c r="B50" s="13"/>
      <c r="C50" s="13" t="s">
        <v>16</v>
      </c>
      <c r="D50" s="245" t="s">
        <v>16</v>
      </c>
    </row>
    <row r="51" spans="1:4" ht="20.25" customHeight="1">
      <c r="A51" s="246" t="s">
        <v>42</v>
      </c>
      <c r="B51" s="162"/>
      <c r="C51" s="162" t="s">
        <v>16</v>
      </c>
      <c r="D51" s="247" t="s">
        <v>16</v>
      </c>
    </row>
    <row r="52" spans="1:4" ht="20.25" customHeight="1">
      <c r="A52" s="244" t="s">
        <v>868</v>
      </c>
      <c r="B52" s="13"/>
      <c r="C52" s="13" t="s">
        <v>16</v>
      </c>
      <c r="D52" s="245" t="s">
        <v>16</v>
      </c>
    </row>
    <row r="53" spans="1:4" ht="20.25" customHeight="1">
      <c r="A53" s="246" t="s">
        <v>869</v>
      </c>
      <c r="B53" s="162"/>
      <c r="C53" s="162" t="s">
        <v>16</v>
      </c>
      <c r="D53" s="247" t="s">
        <v>16</v>
      </c>
    </row>
    <row r="54" spans="1:4" ht="20.25" customHeight="1">
      <c r="A54" s="244" t="s">
        <v>870</v>
      </c>
      <c r="B54" s="13"/>
      <c r="C54" s="13" t="s">
        <v>16</v>
      </c>
      <c r="D54" s="245" t="s">
        <v>16</v>
      </c>
    </row>
    <row r="55" spans="1:4" ht="20.25" customHeight="1">
      <c r="A55" s="246" t="s">
        <v>871</v>
      </c>
      <c r="B55" s="162"/>
      <c r="C55" s="162" t="s">
        <v>16</v>
      </c>
      <c r="D55" s="247" t="s">
        <v>16</v>
      </c>
    </row>
    <row r="56" spans="1:4" ht="20.25" customHeight="1">
      <c r="A56" s="244" t="s">
        <v>111</v>
      </c>
      <c r="B56" s="13"/>
      <c r="C56" s="13" t="s">
        <v>16</v>
      </c>
      <c r="D56" s="245" t="s">
        <v>16</v>
      </c>
    </row>
    <row r="57" spans="1:4" ht="20.25" customHeight="1">
      <c r="A57" s="246" t="s">
        <v>124</v>
      </c>
      <c r="B57" s="162"/>
      <c r="C57" s="162" t="s">
        <v>16</v>
      </c>
      <c r="D57" s="247" t="s">
        <v>16</v>
      </c>
    </row>
    <row r="58" spans="1:4" ht="20.25" customHeight="1">
      <c r="A58" s="244" t="s">
        <v>872</v>
      </c>
      <c r="B58" s="13"/>
      <c r="C58" s="13" t="s">
        <v>16</v>
      </c>
      <c r="D58" s="245" t="s">
        <v>16</v>
      </c>
    </row>
    <row r="59" spans="1:4" ht="20.25" customHeight="1">
      <c r="A59" s="246" t="s">
        <v>873</v>
      </c>
      <c r="B59" s="162"/>
      <c r="C59" s="162" t="s">
        <v>16</v>
      </c>
      <c r="D59" s="247" t="s">
        <v>16</v>
      </c>
    </row>
    <row r="60" spans="1:4" ht="20.25" customHeight="1">
      <c r="A60" s="244" t="s">
        <v>31</v>
      </c>
      <c r="B60" s="13"/>
      <c r="C60" s="13" t="s">
        <v>16</v>
      </c>
      <c r="D60" s="245" t="s">
        <v>16</v>
      </c>
    </row>
    <row r="61" spans="1:4" ht="20.25" customHeight="1">
      <c r="A61" s="246" t="s">
        <v>195</v>
      </c>
      <c r="B61" s="162"/>
      <c r="C61" s="162" t="s">
        <v>16</v>
      </c>
      <c r="D61" s="247" t="s">
        <v>16</v>
      </c>
    </row>
    <row r="62" spans="1:4" ht="5.25" customHeight="1">
      <c r="A62" s="248"/>
      <c r="B62" s="126"/>
      <c r="C62" s="126"/>
      <c r="D62" s="249"/>
    </row>
    <row r="63" spans="1:4" ht="20.25" customHeight="1">
      <c r="A63" s="244" t="s">
        <v>592</v>
      </c>
      <c r="B63" s="13"/>
      <c r="C63" s="13"/>
      <c r="D63" s="245" t="s">
        <v>16</v>
      </c>
    </row>
    <row r="64" spans="1:4" ht="20.25" customHeight="1">
      <c r="A64" s="246" t="s">
        <v>874</v>
      </c>
      <c r="B64" s="162"/>
      <c r="C64" s="162"/>
      <c r="D64" s="247" t="s">
        <v>16</v>
      </c>
    </row>
    <row r="65" spans="1:4" ht="20.25" customHeight="1">
      <c r="A65" s="244" t="s">
        <v>875</v>
      </c>
      <c r="B65" s="13"/>
      <c r="C65" s="13"/>
      <c r="D65" s="245" t="s">
        <v>16</v>
      </c>
    </row>
    <row r="66" spans="1:4" ht="20.25" customHeight="1">
      <c r="A66" s="246" t="s">
        <v>876</v>
      </c>
      <c r="B66" s="162"/>
      <c r="C66" s="162"/>
      <c r="D66" s="247" t="s">
        <v>16</v>
      </c>
    </row>
    <row r="67" spans="1:4" ht="20.25" customHeight="1">
      <c r="A67" s="244" t="s">
        <v>877</v>
      </c>
      <c r="B67" s="13"/>
      <c r="C67" s="13"/>
      <c r="D67" s="245" t="s">
        <v>16</v>
      </c>
    </row>
    <row r="68" spans="1:4" ht="20.25" customHeight="1">
      <c r="A68" s="246" t="s">
        <v>878</v>
      </c>
      <c r="B68" s="162"/>
      <c r="C68" s="162"/>
      <c r="D68" s="247" t="s">
        <v>16</v>
      </c>
    </row>
    <row r="69" spans="1:4" ht="20.25" customHeight="1">
      <c r="A69" s="244" t="s">
        <v>879</v>
      </c>
      <c r="B69" s="13"/>
      <c r="C69" s="13"/>
      <c r="D69" s="245" t="s">
        <v>16</v>
      </c>
    </row>
    <row r="70" spans="1:4" ht="20.25" customHeight="1">
      <c r="A70" s="246" t="s">
        <v>53</v>
      </c>
      <c r="B70" s="162"/>
      <c r="C70" s="162"/>
      <c r="D70" s="247" t="s">
        <v>16</v>
      </c>
    </row>
    <row r="71" spans="1:4" ht="20.25" customHeight="1">
      <c r="A71" s="244" t="s">
        <v>253</v>
      </c>
      <c r="B71" s="13"/>
      <c r="C71" s="13"/>
      <c r="D71" s="245" t="s">
        <v>16</v>
      </c>
    </row>
    <row r="72" spans="1:4" ht="23.25" customHeight="1" thickBot="1">
      <c r="A72" s="269" t="s">
        <v>947</v>
      </c>
      <c r="B72" s="270">
        <v>12000</v>
      </c>
      <c r="C72" s="270">
        <v>12000</v>
      </c>
      <c r="D72" s="271">
        <v>12000</v>
      </c>
    </row>
    <row r="73" spans="1:4" ht="5.25" customHeight="1">
      <c r="A73" s="248"/>
      <c r="B73" s="126"/>
      <c r="C73" s="126"/>
      <c r="D73" s="249"/>
    </row>
    <row r="74" spans="1:4" ht="23.25" customHeight="1">
      <c r="A74" s="257" t="s">
        <v>880</v>
      </c>
      <c r="B74" s="1258"/>
      <c r="C74" s="1259"/>
      <c r="D74" s="250"/>
    </row>
    <row r="75" spans="1:4" s="19" customFormat="1" ht="23.25" customHeight="1">
      <c r="A75" s="1260" t="s">
        <v>881</v>
      </c>
      <c r="B75" s="413"/>
      <c r="C75" s="414"/>
      <c r="D75" s="503" t="s">
        <v>1325</v>
      </c>
    </row>
    <row r="76" spans="1:4" s="19" customFormat="1" ht="23.25" customHeight="1">
      <c r="A76" s="1261"/>
      <c r="B76" s="134"/>
      <c r="C76" s="135"/>
      <c r="D76" s="503" t="s">
        <v>1326</v>
      </c>
    </row>
    <row r="77" spans="1:4" s="94" customFormat="1" ht="18.95" customHeight="1">
      <c r="A77" s="252" t="s">
        <v>882</v>
      </c>
      <c r="B77" s="137"/>
      <c r="C77" s="138"/>
      <c r="D77" s="1262">
        <v>85000</v>
      </c>
    </row>
    <row r="78" spans="1:4" s="94" customFormat="1" ht="18.95" customHeight="1">
      <c r="A78" s="253" t="s">
        <v>883</v>
      </c>
      <c r="B78" s="137"/>
      <c r="C78" s="138"/>
      <c r="D78" s="1262"/>
    </row>
    <row r="79" spans="1:4" s="94" customFormat="1" ht="18.95" customHeight="1">
      <c r="A79" s="253" t="s">
        <v>400</v>
      </c>
      <c r="B79" s="137"/>
      <c r="C79" s="138"/>
      <c r="D79" s="1262"/>
    </row>
    <row r="80" spans="1:4" s="94" customFormat="1" ht="18.95" customHeight="1">
      <c r="A80" s="253" t="s">
        <v>884</v>
      </c>
      <c r="B80" s="137"/>
      <c r="C80" s="138"/>
      <c r="D80" s="1262"/>
    </row>
    <row r="81" spans="1:4" s="94" customFormat="1" ht="18.95" customHeight="1" thickBot="1">
      <c r="A81" s="254" t="s">
        <v>885</v>
      </c>
      <c r="B81" s="255"/>
      <c r="C81" s="256"/>
      <c r="D81" s="1263"/>
    </row>
    <row r="82" spans="1:4" s="6" customFormat="1" ht="24" customHeight="1">
      <c r="A82" s="1264" t="s">
        <v>933</v>
      </c>
      <c r="B82" s="1265"/>
      <c r="C82" s="1265"/>
      <c r="D82" s="1266"/>
    </row>
    <row r="83" spans="1:4" s="6" customFormat="1" ht="180.75" customHeight="1" thickBot="1">
      <c r="A83" s="1267" t="s">
        <v>934</v>
      </c>
      <c r="B83" s="1268"/>
      <c r="C83" s="1268"/>
      <c r="D83" s="1269"/>
    </row>
    <row r="84" spans="1:4" ht="25.5" customHeight="1">
      <c r="A84" s="1270"/>
      <c r="B84" s="1270"/>
      <c r="C84" s="1271"/>
      <c r="D84" s="1271"/>
    </row>
    <row r="86" spans="1:4" ht="28.5">
      <c r="A86" s="139"/>
    </row>
    <row r="87" spans="1:4" ht="15">
      <c r="A87" s="565"/>
      <c r="B87" s="566">
        <f>SUM(B89:B97)</f>
        <v>203100</v>
      </c>
      <c r="C87" s="566">
        <f t="shared" ref="C87:D87" si="0">SUM(C89:C97)</f>
        <v>243100</v>
      </c>
      <c r="D87" s="566">
        <f t="shared" si="0"/>
        <v>243100</v>
      </c>
    </row>
    <row r="88" spans="1:4">
      <c r="A88" s="566"/>
      <c r="B88" s="566"/>
      <c r="C88" s="567"/>
      <c r="D88" s="567"/>
    </row>
    <row r="89" spans="1:4" s="4" customFormat="1" ht="15.75">
      <c r="A89" s="568" t="s">
        <v>893</v>
      </c>
      <c r="B89" s="566">
        <v>31000</v>
      </c>
      <c r="C89" s="566">
        <v>31000</v>
      </c>
      <c r="D89" s="566">
        <v>31000</v>
      </c>
    </row>
    <row r="90" spans="1:4" s="4" customFormat="1" ht="15.75">
      <c r="A90" s="568" t="s">
        <v>912</v>
      </c>
      <c r="B90" s="566">
        <v>30000</v>
      </c>
      <c r="C90" s="566">
        <v>30000</v>
      </c>
      <c r="D90" s="566">
        <v>30000</v>
      </c>
    </row>
    <row r="91" spans="1:4" s="4" customFormat="1" ht="15.75">
      <c r="A91" s="568" t="s">
        <v>912</v>
      </c>
      <c r="B91" s="566">
        <v>50000</v>
      </c>
      <c r="C91" s="566">
        <v>50000</v>
      </c>
      <c r="D91" s="566">
        <v>50000</v>
      </c>
    </row>
    <row r="92" spans="1:4" s="4" customFormat="1" ht="15.75">
      <c r="A92" s="568" t="s">
        <v>971</v>
      </c>
      <c r="B92" s="566">
        <v>10000</v>
      </c>
      <c r="C92" s="566">
        <v>10000</v>
      </c>
      <c r="D92" s="566">
        <v>10000</v>
      </c>
    </row>
    <row r="93" spans="1:4" s="4" customFormat="1" ht="15.75">
      <c r="A93" s="568" t="s">
        <v>993</v>
      </c>
      <c r="B93" s="566"/>
      <c r="C93" s="566">
        <v>40000</v>
      </c>
      <c r="D93" s="566">
        <v>40000</v>
      </c>
    </row>
    <row r="94" spans="1:4" ht="15.75">
      <c r="A94" s="568" t="s">
        <v>997</v>
      </c>
      <c r="B94" s="569">
        <v>10000</v>
      </c>
      <c r="C94" s="569">
        <v>10000</v>
      </c>
      <c r="D94" s="569">
        <v>10000</v>
      </c>
    </row>
    <row r="95" spans="1:4" ht="15.75">
      <c r="A95" s="568" t="s">
        <v>1068</v>
      </c>
      <c r="B95" s="569">
        <v>20000</v>
      </c>
      <c r="C95" s="570">
        <v>20000</v>
      </c>
      <c r="D95" s="570">
        <v>20000</v>
      </c>
    </row>
    <row r="96" spans="1:4" ht="15.75">
      <c r="A96" s="568" t="s">
        <v>1161</v>
      </c>
      <c r="B96" s="569">
        <v>15000</v>
      </c>
      <c r="C96" s="570">
        <v>15000</v>
      </c>
      <c r="D96" s="570">
        <v>15000</v>
      </c>
    </row>
    <row r="97" spans="1:4" ht="15.75">
      <c r="A97" s="568" t="s">
        <v>1373</v>
      </c>
      <c r="B97" s="566">
        <v>37100</v>
      </c>
      <c r="C97" s="566">
        <v>37100</v>
      </c>
      <c r="D97" s="566">
        <v>37100</v>
      </c>
    </row>
    <row r="98" spans="1:4" ht="15.75">
      <c r="A98" s="166"/>
    </row>
    <row r="99" spans="1:4" ht="15.75">
      <c r="A99" s="526"/>
    </row>
    <row r="100" spans="1:4" ht="15.75">
      <c r="A100" s="526"/>
    </row>
    <row r="101" spans="1:4" ht="15.75">
      <c r="A101" s="526"/>
    </row>
    <row r="102" spans="1:4" ht="15.75">
      <c r="A102" s="526"/>
    </row>
    <row r="103" spans="1:4" ht="15.75">
      <c r="A103" s="526"/>
    </row>
    <row r="106" spans="1:4" ht="15.75">
      <c r="A106" s="526"/>
    </row>
    <row r="107" spans="1:4" ht="15.75">
      <c r="A107" s="526"/>
      <c r="B107" s="1143"/>
      <c r="C107" s="1143"/>
      <c r="D107" s="1143"/>
    </row>
    <row r="108" spans="1:4" ht="15.75">
      <c r="A108" s="526"/>
      <c r="B108" s="1143"/>
      <c r="C108" s="1143"/>
      <c r="D108" s="1143"/>
    </row>
    <row r="109" spans="1:4" ht="15.75">
      <c r="A109" s="526"/>
      <c r="B109" s="1143"/>
      <c r="C109" s="1143"/>
      <c r="D109" s="1143"/>
    </row>
    <row r="110" spans="1:4" ht="15.75">
      <c r="A110" s="526"/>
      <c r="B110" s="1143"/>
      <c r="C110" s="1143"/>
      <c r="D110" s="1143"/>
    </row>
    <row r="111" spans="1:4" ht="15.75">
      <c r="A111" s="526"/>
      <c r="B111" s="1143"/>
      <c r="C111" s="1143"/>
      <c r="D111" s="1143"/>
    </row>
    <row r="112" spans="1:4" ht="15.75">
      <c r="A112" s="526"/>
      <c r="B112" s="1143"/>
      <c r="C112" s="1143"/>
      <c r="D112" s="1143"/>
    </row>
    <row r="113" spans="1:4" ht="15.75">
      <c r="A113" s="526"/>
      <c r="B113" s="1143"/>
      <c r="C113" s="1143"/>
      <c r="D113" s="1143"/>
    </row>
    <row r="114" spans="1:4" ht="15.75">
      <c r="A114" s="526"/>
      <c r="B114" s="1143"/>
      <c r="C114" s="1143"/>
      <c r="D114" s="1143"/>
    </row>
    <row r="115" spans="1:4" ht="15.75">
      <c r="A115" s="526"/>
      <c r="B115" s="1143"/>
      <c r="C115" s="1143"/>
      <c r="D115" s="1143"/>
    </row>
    <row r="116" spans="1:4" ht="15.75">
      <c r="A116" s="526"/>
      <c r="B116" s="1143"/>
      <c r="C116" s="1143"/>
      <c r="D116" s="1143"/>
    </row>
    <row r="117" spans="1:4" ht="15.75">
      <c r="A117" s="526"/>
      <c r="B117" s="1143"/>
      <c r="C117" s="1143"/>
      <c r="D117" s="1143"/>
    </row>
    <row r="118" spans="1:4" ht="15.75">
      <c r="A118" s="526"/>
      <c r="B118" s="1143"/>
      <c r="C118" s="1143"/>
      <c r="D118" s="1143"/>
    </row>
    <row r="119" spans="1:4" ht="15.75">
      <c r="A119" s="526"/>
      <c r="B119" s="1143"/>
      <c r="C119" s="1143"/>
      <c r="D119" s="1143"/>
    </row>
    <row r="120" spans="1:4" ht="15.75">
      <c r="A120" s="526"/>
      <c r="B120" s="1143"/>
      <c r="C120" s="1143"/>
      <c r="D120" s="1143"/>
    </row>
    <row r="696" spans="1:1">
      <c r="A696" s="557"/>
    </row>
  </sheetData>
  <mergeCells count="27">
    <mergeCell ref="B118:D118"/>
    <mergeCell ref="B119:D119"/>
    <mergeCell ref="B120:D120"/>
    <mergeCell ref="B112:D112"/>
    <mergeCell ref="B113:D113"/>
    <mergeCell ref="B114:D114"/>
    <mergeCell ref="B115:D115"/>
    <mergeCell ref="B116:D116"/>
    <mergeCell ref="B117:D117"/>
    <mergeCell ref="B111:D111"/>
    <mergeCell ref="B37:D38"/>
    <mergeCell ref="B74:C74"/>
    <mergeCell ref="A75:A76"/>
    <mergeCell ref="D77:D81"/>
    <mergeCell ref="A82:D82"/>
    <mergeCell ref="A83:D83"/>
    <mergeCell ref="A84:D84"/>
    <mergeCell ref="B107:D107"/>
    <mergeCell ref="B108:D108"/>
    <mergeCell ref="B109:D109"/>
    <mergeCell ref="B110:D110"/>
    <mergeCell ref="A17:D17"/>
    <mergeCell ref="A1:D1"/>
    <mergeCell ref="A2:D2"/>
    <mergeCell ref="A3:D3"/>
    <mergeCell ref="A4:D4"/>
    <mergeCell ref="B16:D16"/>
  </mergeCells>
  <printOptions horizontalCentered="1"/>
  <pageMargins left="0" right="0" top="0.35433070866141736" bottom="0.35433070866141736" header="0.31496062992125984" footer="0.31496062992125984"/>
  <pageSetup paperSize="9" scale="4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P701"/>
  <sheetViews>
    <sheetView view="pageBreakPreview" zoomScale="55" zoomScaleNormal="55" zoomScaleSheetLayoutView="55" workbookViewId="0">
      <selection activeCell="A6" sqref="A6"/>
    </sheetView>
  </sheetViews>
  <sheetFormatPr defaultRowHeight="12.75"/>
  <cols>
    <col min="1" max="1" width="142.85546875" style="14" customWidth="1"/>
    <col min="2" max="4" width="35.28515625" style="14" customWidth="1"/>
    <col min="5" max="6" width="35.28515625" style="4" customWidth="1"/>
  </cols>
  <sheetData>
    <row r="1" spans="1:16" s="5" customFormat="1" ht="51" customHeight="1">
      <c r="A1" s="1116"/>
      <c r="B1" s="1116"/>
      <c r="C1" s="1116"/>
      <c r="D1" s="1116"/>
      <c r="E1" s="1116"/>
      <c r="F1" s="1116"/>
    </row>
    <row r="2" spans="1:16" s="5" customFormat="1" ht="93" customHeight="1">
      <c r="A2" s="1117"/>
      <c r="B2" s="1117"/>
      <c r="C2" s="1117"/>
      <c r="D2" s="1117"/>
      <c r="E2" s="1117"/>
      <c r="F2" s="1117"/>
    </row>
    <row r="3" spans="1:16" s="5" customFormat="1" ht="23.25" customHeight="1">
      <c r="A3" s="1118"/>
      <c r="B3" s="1118"/>
      <c r="C3" s="1118"/>
      <c r="D3" s="1118"/>
      <c r="E3" s="1118"/>
      <c r="F3" s="1118"/>
    </row>
    <row r="4" spans="1:16" s="5" customFormat="1" ht="169.5" customHeight="1">
      <c r="A4" s="902" t="s">
        <v>1675</v>
      </c>
      <c r="B4" s="902"/>
      <c r="C4" s="902"/>
      <c r="D4" s="902"/>
      <c r="E4" s="902"/>
      <c r="F4" s="902"/>
    </row>
    <row r="5" spans="1:16" s="5" customFormat="1" ht="16.5" customHeight="1" thickBot="1">
      <c r="A5" s="110"/>
      <c r="B5" s="110"/>
      <c r="C5" s="110"/>
      <c r="D5" s="110"/>
      <c r="E5" s="111"/>
      <c r="F5" s="111"/>
    </row>
    <row r="6" spans="1:16" s="5" customFormat="1" ht="25.5" customHeight="1">
      <c r="A6" s="202" t="s">
        <v>1</v>
      </c>
      <c r="B6" s="203" t="s">
        <v>173</v>
      </c>
      <c r="C6" s="203" t="s">
        <v>7</v>
      </c>
      <c r="D6" s="203" t="s">
        <v>1374</v>
      </c>
      <c r="E6" s="203" t="s">
        <v>9</v>
      </c>
      <c r="F6" s="204" t="s">
        <v>369</v>
      </c>
    </row>
    <row r="7" spans="1:16" s="5" customFormat="1" ht="20.25" customHeight="1">
      <c r="A7" s="601" t="s">
        <v>729</v>
      </c>
      <c r="B7" s="798">
        <f>1759000+B101</f>
        <v>1956000</v>
      </c>
      <c r="C7" s="799">
        <f>1854000+B101</f>
        <v>2051000</v>
      </c>
      <c r="D7" s="799">
        <v>2099000</v>
      </c>
      <c r="E7" s="799">
        <f>1984000+B101</f>
        <v>2181000</v>
      </c>
      <c r="F7" s="800">
        <f>2104000+B101</f>
        <v>2301000</v>
      </c>
      <c r="M7" s="174"/>
      <c r="N7" s="174"/>
      <c r="O7" s="174"/>
      <c r="P7" s="174"/>
    </row>
    <row r="8" spans="1:16" s="5" customFormat="1" ht="20.25" customHeight="1">
      <c r="A8" s="611" t="s">
        <v>1269</v>
      </c>
      <c r="B8" s="534">
        <v>100000</v>
      </c>
      <c r="C8" s="534">
        <v>100000</v>
      </c>
      <c r="D8" s="534">
        <v>100000</v>
      </c>
      <c r="E8" s="534">
        <v>100000</v>
      </c>
      <c r="F8" s="534">
        <v>100000</v>
      </c>
      <c r="M8" s="174"/>
      <c r="N8" s="174"/>
      <c r="O8" s="174"/>
      <c r="P8" s="174"/>
    </row>
    <row r="9" spans="1:16" s="5" customFormat="1" ht="20.25" customHeight="1">
      <c r="A9" s="612" t="s">
        <v>1270</v>
      </c>
      <c r="B9" s="533">
        <f>B7-B8</f>
        <v>1856000</v>
      </c>
      <c r="C9" s="533">
        <f>C7-C8</f>
        <v>1951000</v>
      </c>
      <c r="D9" s="533">
        <f t="shared" ref="D9:F9" si="0">D7-D8</f>
        <v>1999000</v>
      </c>
      <c r="E9" s="533">
        <f t="shared" si="0"/>
        <v>2081000</v>
      </c>
      <c r="F9" s="533">
        <f t="shared" si="0"/>
        <v>2201000</v>
      </c>
      <c r="M9" s="174"/>
      <c r="N9" s="174"/>
      <c r="O9" s="174"/>
      <c r="P9" s="174"/>
    </row>
    <row r="10" spans="1:16" s="5" customFormat="1" ht="20.25" customHeight="1">
      <c r="A10" s="1273" t="s">
        <v>728</v>
      </c>
      <c r="B10" s="1275" t="s">
        <v>1343</v>
      </c>
      <c r="C10" s="1275" t="s">
        <v>1344</v>
      </c>
      <c r="D10" s="415" t="s">
        <v>1375</v>
      </c>
      <c r="E10" s="1275" t="s">
        <v>1346</v>
      </c>
      <c r="F10" s="1279" t="s">
        <v>1348</v>
      </c>
      <c r="M10" s="174"/>
      <c r="N10" s="174"/>
      <c r="O10" s="174"/>
      <c r="P10" s="174"/>
    </row>
    <row r="11" spans="1:16" s="5" customFormat="1" ht="20.25" customHeight="1">
      <c r="A11" s="1274"/>
      <c r="B11" s="1276"/>
      <c r="C11" s="1276"/>
      <c r="D11" s="606" t="s">
        <v>1376</v>
      </c>
      <c r="E11" s="1276"/>
      <c r="F11" s="1280"/>
    </row>
    <row r="12" spans="1:16" s="5" customFormat="1" ht="20.25" customHeight="1">
      <c r="A12" s="602" t="s">
        <v>730</v>
      </c>
      <c r="B12" s="603"/>
      <c r="C12" s="799">
        <f>1974000+C102</f>
        <v>2199000</v>
      </c>
      <c r="D12" s="801">
        <v>2249000</v>
      </c>
      <c r="E12" s="801">
        <f>2104000+E102</f>
        <v>2329000</v>
      </c>
      <c r="F12" s="802">
        <f>2224000+F102</f>
        <v>2449000</v>
      </c>
      <c r="M12" s="174"/>
      <c r="N12" s="174"/>
      <c r="O12" s="174"/>
      <c r="P12" s="174"/>
    </row>
    <row r="13" spans="1:16" s="5" customFormat="1" ht="20.25" customHeight="1">
      <c r="A13" s="611" t="s">
        <v>1269</v>
      </c>
      <c r="B13" s="604"/>
      <c r="C13" s="534">
        <v>100000</v>
      </c>
      <c r="D13" s="534">
        <v>100000</v>
      </c>
      <c r="E13" s="534">
        <v>100000</v>
      </c>
      <c r="F13" s="534">
        <v>100000</v>
      </c>
      <c r="M13" s="174"/>
      <c r="N13" s="174"/>
      <c r="O13" s="174"/>
      <c r="P13" s="174"/>
    </row>
    <row r="14" spans="1:16" s="5" customFormat="1" ht="20.25" customHeight="1">
      <c r="A14" s="612" t="s">
        <v>1270</v>
      </c>
      <c r="B14" s="604"/>
      <c r="C14" s="533">
        <f>C12-C13</f>
        <v>2099000</v>
      </c>
      <c r="D14" s="533">
        <f t="shared" ref="D14" si="1">D12-D13</f>
        <v>2149000</v>
      </c>
      <c r="E14" s="533">
        <f t="shared" ref="E14" si="2">E12-E13</f>
        <v>2229000</v>
      </c>
      <c r="F14" s="533">
        <f t="shared" ref="F14" si="3">F12-F13</f>
        <v>2349000</v>
      </c>
      <c r="M14" s="174"/>
      <c r="N14" s="174"/>
      <c r="O14" s="174"/>
      <c r="P14" s="174"/>
    </row>
    <row r="15" spans="1:16" s="5" customFormat="1" ht="20.25" customHeight="1">
      <c r="A15" s="1273" t="s">
        <v>731</v>
      </c>
      <c r="B15" s="604"/>
      <c r="C15" s="1275" t="s">
        <v>1345</v>
      </c>
      <c r="D15" s="415" t="s">
        <v>1377</v>
      </c>
      <c r="E15" s="1275" t="s">
        <v>1347</v>
      </c>
      <c r="F15" s="1279" t="s">
        <v>1349</v>
      </c>
      <c r="M15" s="174"/>
      <c r="N15" s="174"/>
      <c r="O15" s="174"/>
      <c r="P15" s="174"/>
    </row>
    <row r="16" spans="1:16" s="5" customFormat="1" ht="20.25" customHeight="1">
      <c r="A16" s="1274"/>
      <c r="B16" s="605"/>
      <c r="C16" s="1276"/>
      <c r="D16" s="607" t="s">
        <v>1378</v>
      </c>
      <c r="E16" s="1276"/>
      <c r="F16" s="1280"/>
    </row>
    <row r="17" spans="1:13" s="15" customFormat="1" ht="20.100000000000001" customHeight="1">
      <c r="A17" s="183" t="s">
        <v>18</v>
      </c>
      <c r="B17" s="1277" t="s">
        <v>40</v>
      </c>
      <c r="C17" s="1277"/>
      <c r="D17" s="1277"/>
      <c r="E17" s="1277"/>
      <c r="F17" s="1278"/>
    </row>
    <row r="18" spans="1:13" s="15" customFormat="1" ht="20.100000000000001" customHeight="1" thickBot="1">
      <c r="A18" s="188" t="s">
        <v>50</v>
      </c>
      <c r="B18" s="1119">
        <v>5</v>
      </c>
      <c r="C18" s="1119"/>
      <c r="D18" s="1119"/>
      <c r="E18" s="1119"/>
      <c r="F18" s="1272"/>
      <c r="I18" s="174"/>
      <c r="J18" s="174"/>
      <c r="K18" s="174"/>
      <c r="L18" s="174"/>
      <c r="M18" s="117"/>
    </row>
    <row r="19" spans="1:13" s="5" customFormat="1" ht="29.25" customHeight="1" thickBot="1">
      <c r="A19" s="1281" t="s">
        <v>598</v>
      </c>
      <c r="B19" s="1114"/>
      <c r="C19" s="1114"/>
      <c r="D19" s="1114"/>
      <c r="E19" s="1114"/>
      <c r="F19" s="1282"/>
      <c r="I19" s="174"/>
      <c r="J19" s="174"/>
      <c r="K19" s="174"/>
      <c r="L19" s="174"/>
    </row>
    <row r="20" spans="1:13" s="121" customFormat="1" ht="20.25" customHeight="1">
      <c r="A20" s="190" t="s">
        <v>732</v>
      </c>
      <c r="B20" s="527"/>
      <c r="C20" s="118" t="s">
        <v>733</v>
      </c>
      <c r="D20" s="119"/>
      <c r="E20" s="120"/>
      <c r="F20" s="189"/>
      <c r="I20" s="174"/>
      <c r="J20" s="174"/>
      <c r="K20" s="174"/>
      <c r="L20" s="174"/>
      <c r="M20" s="174"/>
    </row>
    <row r="21" spans="1:13" s="121" customFormat="1" ht="20.25" customHeight="1">
      <c r="A21" s="190" t="s">
        <v>734</v>
      </c>
      <c r="B21" s="119"/>
      <c r="C21" s="122" t="s">
        <v>735</v>
      </c>
      <c r="D21" s="119"/>
      <c r="E21" s="120"/>
      <c r="F21" s="189"/>
      <c r="J21" s="174"/>
      <c r="K21" s="174"/>
      <c r="L21" s="174"/>
      <c r="M21" s="174"/>
    </row>
    <row r="22" spans="1:13" s="121" customFormat="1" ht="20.25" customHeight="1">
      <c r="A22" s="190" t="s">
        <v>736</v>
      </c>
      <c r="B22" s="119"/>
      <c r="C22" s="122" t="s">
        <v>737</v>
      </c>
      <c r="D22" s="119"/>
      <c r="E22" s="120"/>
      <c r="F22" s="189"/>
      <c r="J22" s="174"/>
      <c r="K22" s="174"/>
      <c r="L22" s="174"/>
      <c r="M22" s="174"/>
    </row>
    <row r="23" spans="1:13" s="121" customFormat="1" ht="20.25" customHeight="1">
      <c r="A23" s="190" t="s">
        <v>738</v>
      </c>
      <c r="B23" s="119"/>
      <c r="C23" s="122" t="s">
        <v>739</v>
      </c>
      <c r="D23" s="119"/>
      <c r="E23" s="120"/>
      <c r="F23" s="189"/>
    </row>
    <row r="24" spans="1:13" s="121" customFormat="1" ht="20.25" customHeight="1">
      <c r="A24" s="190" t="s">
        <v>740</v>
      </c>
      <c r="B24" s="119"/>
      <c r="C24" s="122" t="s">
        <v>741</v>
      </c>
      <c r="D24" s="119"/>
      <c r="E24" s="120"/>
      <c r="F24" s="189"/>
    </row>
    <row r="25" spans="1:13" s="121" customFormat="1" ht="20.25" customHeight="1">
      <c r="A25" s="205" t="s">
        <v>742</v>
      </c>
      <c r="B25" s="119"/>
      <c r="C25" s="122" t="s">
        <v>743</v>
      </c>
      <c r="D25" s="119"/>
      <c r="E25" s="120"/>
      <c r="F25" s="189"/>
    </row>
    <row r="26" spans="1:13" s="121" customFormat="1" ht="20.25" customHeight="1">
      <c r="A26" s="190" t="s">
        <v>744</v>
      </c>
      <c r="B26" s="119"/>
      <c r="C26" s="122" t="s">
        <v>745</v>
      </c>
      <c r="D26" s="119"/>
      <c r="E26" s="120"/>
      <c r="F26" s="189"/>
    </row>
    <row r="27" spans="1:13" s="121" customFormat="1" ht="20.25" customHeight="1">
      <c r="A27" s="190" t="s">
        <v>746</v>
      </c>
      <c r="B27" s="119"/>
      <c r="C27" s="122" t="s">
        <v>747</v>
      </c>
      <c r="D27" s="119"/>
      <c r="E27" s="120"/>
      <c r="F27" s="189"/>
    </row>
    <row r="28" spans="1:13" s="121" customFormat="1" ht="20.25" customHeight="1">
      <c r="A28" s="190" t="s">
        <v>748</v>
      </c>
      <c r="B28" s="119"/>
      <c r="C28" s="122" t="s">
        <v>749</v>
      </c>
      <c r="D28" s="119"/>
      <c r="E28" s="120"/>
      <c r="F28" s="189"/>
    </row>
    <row r="29" spans="1:13" s="121" customFormat="1" ht="20.25" customHeight="1">
      <c r="A29" s="190" t="s">
        <v>750</v>
      </c>
      <c r="B29" s="119"/>
      <c r="C29" s="122" t="s">
        <v>751</v>
      </c>
      <c r="D29" s="119"/>
      <c r="E29" s="120"/>
      <c r="F29" s="189"/>
    </row>
    <row r="30" spans="1:13" s="121" customFormat="1" ht="20.25" customHeight="1">
      <c r="A30" s="190" t="s">
        <v>752</v>
      </c>
      <c r="B30" s="119"/>
      <c r="C30" s="122" t="s">
        <v>753</v>
      </c>
      <c r="D30" s="119"/>
      <c r="E30" s="120"/>
      <c r="F30" s="189"/>
    </row>
    <row r="31" spans="1:13" s="121" customFormat="1" ht="20.25" customHeight="1">
      <c r="A31" s="190" t="s">
        <v>754</v>
      </c>
      <c r="B31" s="119"/>
      <c r="C31" s="122" t="s">
        <v>755</v>
      </c>
      <c r="D31" s="119"/>
      <c r="E31" s="120"/>
      <c r="F31" s="189"/>
    </row>
    <row r="32" spans="1:13" s="121" customFormat="1" ht="20.25" customHeight="1">
      <c r="A32" s="190" t="s">
        <v>756</v>
      </c>
      <c r="B32" s="119"/>
      <c r="C32" s="122" t="s">
        <v>757</v>
      </c>
      <c r="D32" s="119"/>
      <c r="E32" s="120"/>
      <c r="F32" s="189"/>
    </row>
    <row r="33" spans="1:6" s="121" customFormat="1" ht="20.25" customHeight="1">
      <c r="A33" s="190" t="s">
        <v>758</v>
      </c>
      <c r="B33" s="119"/>
      <c r="C33" s="122" t="s">
        <v>759</v>
      </c>
      <c r="D33" s="119"/>
      <c r="E33" s="120"/>
      <c r="F33" s="189"/>
    </row>
    <row r="34" spans="1:6" s="121" customFormat="1" ht="20.25" customHeight="1">
      <c r="A34" s="190" t="s">
        <v>760</v>
      </c>
      <c r="B34" s="119"/>
      <c r="C34" s="122" t="s">
        <v>761</v>
      </c>
      <c r="D34" s="119"/>
      <c r="E34" s="120"/>
      <c r="F34" s="189"/>
    </row>
    <row r="35" spans="1:6" s="121" customFormat="1" ht="20.25" customHeight="1">
      <c r="A35" s="191" t="s">
        <v>762</v>
      </c>
      <c r="B35" s="119"/>
      <c r="C35" s="122" t="s">
        <v>763</v>
      </c>
      <c r="D35" s="119"/>
      <c r="E35" s="524"/>
      <c r="F35" s="189"/>
    </row>
    <row r="36" spans="1:6" s="121" customFormat="1" ht="20.25" customHeight="1">
      <c r="A36" s="191" t="s">
        <v>764</v>
      </c>
      <c r="B36" s="119"/>
      <c r="C36" s="122" t="s">
        <v>765</v>
      </c>
      <c r="D36" s="119"/>
      <c r="E36" s="524"/>
      <c r="F36" s="189"/>
    </row>
    <row r="37" spans="1:6" s="121" customFormat="1" ht="20.25" customHeight="1">
      <c r="A37" s="191" t="s">
        <v>766</v>
      </c>
      <c r="B37" s="119"/>
      <c r="C37" s="122" t="s">
        <v>767</v>
      </c>
      <c r="D37" s="119"/>
      <c r="E37" s="524"/>
      <c r="F37" s="189"/>
    </row>
    <row r="38" spans="1:6" s="121" customFormat="1" ht="20.25" customHeight="1">
      <c r="A38" s="191" t="s">
        <v>768</v>
      </c>
      <c r="B38" s="119"/>
      <c r="C38" s="122" t="s">
        <v>769</v>
      </c>
      <c r="D38" s="119"/>
      <c r="E38" s="524"/>
      <c r="F38" s="189"/>
    </row>
    <row r="39" spans="1:6" s="121" customFormat="1" ht="20.25" customHeight="1">
      <c r="A39" s="191" t="s">
        <v>770</v>
      </c>
      <c r="B39" s="119"/>
      <c r="C39" s="122" t="s">
        <v>771</v>
      </c>
      <c r="D39" s="119"/>
      <c r="E39" s="524"/>
      <c r="F39" s="189"/>
    </row>
    <row r="40" spans="1:6" s="121" customFormat="1" ht="20.25" customHeight="1">
      <c r="A40" s="206" t="s">
        <v>1631</v>
      </c>
      <c r="B40" s="119"/>
      <c r="C40" s="122" t="s">
        <v>772</v>
      </c>
      <c r="D40" s="119"/>
      <c r="E40" s="524"/>
      <c r="F40" s="189"/>
    </row>
    <row r="41" spans="1:6" s="121" customFormat="1" ht="20.25" customHeight="1">
      <c r="A41" s="191" t="s">
        <v>773</v>
      </c>
      <c r="B41" s="119"/>
      <c r="C41" s="122" t="s">
        <v>774</v>
      </c>
      <c r="D41" s="119"/>
      <c r="E41" s="524"/>
      <c r="F41" s="189"/>
    </row>
    <row r="42" spans="1:6" s="121" customFormat="1" ht="21.75" customHeight="1" thickBot="1">
      <c r="A42" s="191" t="s">
        <v>775</v>
      </c>
      <c r="B42" s="119"/>
      <c r="C42" s="122" t="s">
        <v>1085</v>
      </c>
      <c r="D42" s="524"/>
      <c r="E42" s="524"/>
      <c r="F42" s="207"/>
    </row>
    <row r="43" spans="1:6" s="15" customFormat="1" ht="30" customHeight="1">
      <c r="A43" s="192" t="s">
        <v>1</v>
      </c>
      <c r="B43" s="123" t="s">
        <v>173</v>
      </c>
      <c r="C43" s="123" t="s">
        <v>7</v>
      </c>
      <c r="D43" s="203" t="s">
        <v>1374</v>
      </c>
      <c r="E43" s="123" t="s">
        <v>9</v>
      </c>
      <c r="F43" s="193" t="s">
        <v>369</v>
      </c>
    </row>
    <row r="44" spans="1:6" ht="20.25" customHeight="1">
      <c r="A44" s="208" t="s">
        <v>593</v>
      </c>
      <c r="B44" s="124" t="s">
        <v>16</v>
      </c>
      <c r="C44" s="124" t="s">
        <v>16</v>
      </c>
      <c r="D44" s="124"/>
      <c r="E44" s="124"/>
      <c r="F44" s="209"/>
    </row>
    <row r="45" spans="1:6" ht="20.25" customHeight="1">
      <c r="A45" s="194" t="s">
        <v>118</v>
      </c>
      <c r="B45" s="13" t="s">
        <v>16</v>
      </c>
      <c r="C45" s="13" t="s">
        <v>16</v>
      </c>
      <c r="D45" s="13"/>
      <c r="E45" s="13"/>
      <c r="F45" s="195"/>
    </row>
    <row r="46" spans="1:6" ht="20.25" customHeight="1">
      <c r="A46" s="210" t="s">
        <v>776</v>
      </c>
      <c r="B46" s="30" t="s">
        <v>16</v>
      </c>
      <c r="C46" s="30"/>
      <c r="D46" s="30"/>
      <c r="E46" s="30"/>
      <c r="F46" s="211"/>
    </row>
    <row r="47" spans="1:6" ht="20.25" customHeight="1">
      <c r="A47" s="194" t="s">
        <v>26</v>
      </c>
      <c r="B47" s="13" t="s">
        <v>16</v>
      </c>
      <c r="C47" s="13"/>
      <c r="D47" s="13"/>
      <c r="E47" s="13"/>
      <c r="F47" s="195"/>
    </row>
    <row r="48" spans="1:6" ht="5.25" customHeight="1">
      <c r="A48" s="196"/>
      <c r="B48" s="125"/>
      <c r="C48" s="126"/>
      <c r="D48" s="126"/>
      <c r="E48" s="126"/>
      <c r="F48" s="197"/>
    </row>
    <row r="49" spans="1:6" ht="20.25" customHeight="1">
      <c r="A49" s="210" t="s">
        <v>31</v>
      </c>
      <c r="B49" s="30"/>
      <c r="C49" s="30" t="s">
        <v>16</v>
      </c>
      <c r="D49" s="30"/>
      <c r="E49" s="30" t="s">
        <v>16</v>
      </c>
      <c r="F49" s="211" t="s">
        <v>16</v>
      </c>
    </row>
    <row r="50" spans="1:6" ht="20.25" customHeight="1">
      <c r="A50" s="194" t="s">
        <v>32</v>
      </c>
      <c r="B50" s="13"/>
      <c r="C50" s="13" t="s">
        <v>16</v>
      </c>
      <c r="D50" s="13" t="s">
        <v>16</v>
      </c>
      <c r="E50" s="13" t="s">
        <v>16</v>
      </c>
      <c r="F50" s="195" t="s">
        <v>16</v>
      </c>
    </row>
    <row r="51" spans="1:6" ht="20.25" customHeight="1">
      <c r="A51" s="210" t="s">
        <v>33</v>
      </c>
      <c r="B51" s="30"/>
      <c r="C51" s="30" t="s">
        <v>16</v>
      </c>
      <c r="D51" s="30" t="s">
        <v>16</v>
      </c>
      <c r="E51" s="30" t="s">
        <v>16</v>
      </c>
      <c r="F51" s="211" t="s">
        <v>16</v>
      </c>
    </row>
    <row r="52" spans="1:6" ht="20.25" customHeight="1">
      <c r="A52" s="194" t="s">
        <v>152</v>
      </c>
      <c r="B52" s="13"/>
      <c r="C52" s="13" t="s">
        <v>16</v>
      </c>
      <c r="D52" s="13" t="s">
        <v>16</v>
      </c>
      <c r="E52" s="13" t="s">
        <v>16</v>
      </c>
      <c r="F52" s="195" t="s">
        <v>16</v>
      </c>
    </row>
    <row r="53" spans="1:6" ht="20.25" customHeight="1">
      <c r="A53" s="210" t="s">
        <v>69</v>
      </c>
      <c r="B53" s="30"/>
      <c r="C53" s="30" t="s">
        <v>16</v>
      </c>
      <c r="D53" s="30" t="s">
        <v>16</v>
      </c>
      <c r="E53" s="30" t="s">
        <v>16</v>
      </c>
      <c r="F53" s="211" t="s">
        <v>16</v>
      </c>
    </row>
    <row r="54" spans="1:6" ht="20.25" customHeight="1">
      <c r="A54" s="194" t="s">
        <v>427</v>
      </c>
      <c r="B54" s="13"/>
      <c r="C54" s="13" t="s">
        <v>16</v>
      </c>
      <c r="D54" s="13"/>
      <c r="E54" s="13" t="s">
        <v>16</v>
      </c>
      <c r="F54" s="195" t="s">
        <v>16</v>
      </c>
    </row>
    <row r="55" spans="1:6" ht="20.25" customHeight="1">
      <c r="A55" s="210" t="s">
        <v>34</v>
      </c>
      <c r="B55" s="30"/>
      <c r="C55" s="30" t="s">
        <v>16</v>
      </c>
      <c r="D55" s="30" t="s">
        <v>16</v>
      </c>
      <c r="E55" s="30" t="s">
        <v>16</v>
      </c>
      <c r="F55" s="211" t="s">
        <v>16</v>
      </c>
    </row>
    <row r="56" spans="1:6" ht="20.25" customHeight="1">
      <c r="A56" s="194" t="s">
        <v>1379</v>
      </c>
      <c r="B56" s="13"/>
      <c r="C56" s="13"/>
      <c r="D56" s="13" t="s">
        <v>16</v>
      </c>
      <c r="E56" s="13"/>
      <c r="F56" s="195"/>
    </row>
    <row r="57" spans="1:6" ht="16.5">
      <c r="A57" s="210" t="s">
        <v>777</v>
      </c>
      <c r="B57" s="30"/>
      <c r="C57" s="30" t="s">
        <v>16</v>
      </c>
      <c r="D57" s="30" t="s">
        <v>16</v>
      </c>
      <c r="E57" s="30" t="s">
        <v>16</v>
      </c>
      <c r="F57" s="211"/>
    </row>
    <row r="58" spans="1:6" ht="20.25" customHeight="1">
      <c r="A58" s="194" t="s">
        <v>42</v>
      </c>
      <c r="B58" s="13"/>
      <c r="C58" s="13" t="s">
        <v>16</v>
      </c>
      <c r="D58" s="13" t="s">
        <v>16</v>
      </c>
      <c r="E58" s="13" t="s">
        <v>16</v>
      </c>
      <c r="F58" s="195" t="s">
        <v>16</v>
      </c>
    </row>
    <row r="59" spans="1:6" ht="5.25" customHeight="1">
      <c r="A59" s="196"/>
      <c r="B59" s="125"/>
      <c r="C59" s="126"/>
      <c r="D59" s="126"/>
      <c r="E59" s="126"/>
      <c r="F59" s="197"/>
    </row>
    <row r="60" spans="1:6" ht="20.25" customHeight="1">
      <c r="A60" s="210" t="s">
        <v>44</v>
      </c>
      <c r="B60" s="30"/>
      <c r="C60" s="30"/>
      <c r="D60" s="30" t="s">
        <v>16</v>
      </c>
      <c r="E60" s="30" t="s">
        <v>16</v>
      </c>
      <c r="F60" s="211" t="s">
        <v>16</v>
      </c>
    </row>
    <row r="61" spans="1:6" ht="20.25" customHeight="1">
      <c r="A61" s="194" t="s">
        <v>110</v>
      </c>
      <c r="B61" s="13"/>
      <c r="C61" s="13"/>
      <c r="D61" s="13"/>
      <c r="E61" s="13" t="s">
        <v>16</v>
      </c>
      <c r="F61" s="195" t="s">
        <v>16</v>
      </c>
    </row>
    <row r="62" spans="1:6" ht="20.25" customHeight="1">
      <c r="A62" s="210" t="s">
        <v>37</v>
      </c>
      <c r="B62" s="30"/>
      <c r="C62" s="30"/>
      <c r="D62" s="30"/>
      <c r="E62" s="30" t="s">
        <v>16</v>
      </c>
      <c r="F62" s="211" t="s">
        <v>16</v>
      </c>
    </row>
    <row r="63" spans="1:6" ht="20.25" customHeight="1">
      <c r="A63" s="194" t="s">
        <v>53</v>
      </c>
      <c r="B63" s="13"/>
      <c r="C63" s="13"/>
      <c r="D63" s="13"/>
      <c r="E63" s="13" t="s">
        <v>16</v>
      </c>
      <c r="F63" s="195" t="s">
        <v>16</v>
      </c>
    </row>
    <row r="64" spans="1:6" ht="20.25" customHeight="1">
      <c r="A64" s="210" t="s">
        <v>285</v>
      </c>
      <c r="B64" s="30"/>
      <c r="C64" s="30"/>
      <c r="D64" s="30"/>
      <c r="E64" s="30" t="s">
        <v>16</v>
      </c>
      <c r="F64" s="211" t="s">
        <v>16</v>
      </c>
    </row>
    <row r="65" spans="1:6" ht="20.25" customHeight="1">
      <c r="A65" s="194" t="s">
        <v>190</v>
      </c>
      <c r="B65" s="13"/>
      <c r="C65" s="13"/>
      <c r="D65" s="13"/>
      <c r="E65" s="13" t="s">
        <v>16</v>
      </c>
      <c r="F65" s="195" t="s">
        <v>16</v>
      </c>
    </row>
    <row r="66" spans="1:6" ht="20.25" customHeight="1">
      <c r="A66" s="210" t="s">
        <v>594</v>
      </c>
      <c r="B66" s="30"/>
      <c r="C66" s="30"/>
      <c r="D66" s="30" t="s">
        <v>16</v>
      </c>
      <c r="E66" s="30" t="s">
        <v>16</v>
      </c>
      <c r="F66" s="211" t="s">
        <v>16</v>
      </c>
    </row>
    <row r="67" spans="1:6" ht="20.25" customHeight="1">
      <c r="A67" s="194" t="s">
        <v>179</v>
      </c>
      <c r="B67" s="13"/>
      <c r="C67" s="13"/>
      <c r="D67" s="13"/>
      <c r="E67" s="13" t="s">
        <v>16</v>
      </c>
      <c r="F67" s="195" t="s">
        <v>16</v>
      </c>
    </row>
    <row r="68" spans="1:6" ht="20.25" customHeight="1">
      <c r="A68" s="210" t="s">
        <v>778</v>
      </c>
      <c r="B68" s="30"/>
      <c r="C68" s="30"/>
      <c r="D68" s="30" t="s">
        <v>16</v>
      </c>
      <c r="E68" s="30" t="s">
        <v>16</v>
      </c>
      <c r="F68" s="211" t="s">
        <v>16</v>
      </c>
    </row>
    <row r="69" spans="1:6" ht="20.25" customHeight="1">
      <c r="A69" s="194" t="s">
        <v>43</v>
      </c>
      <c r="B69" s="13"/>
      <c r="C69" s="13"/>
      <c r="D69" s="13" t="s">
        <v>16</v>
      </c>
      <c r="E69" s="13" t="s">
        <v>16</v>
      </c>
      <c r="F69" s="195" t="s">
        <v>16</v>
      </c>
    </row>
    <row r="70" spans="1:6" ht="20.25" customHeight="1">
      <c r="A70" s="210" t="s">
        <v>1678</v>
      </c>
      <c r="B70" s="30"/>
      <c r="C70" s="30"/>
      <c r="D70" s="30"/>
      <c r="E70" s="30" t="s">
        <v>16</v>
      </c>
      <c r="F70" s="211" t="s">
        <v>16</v>
      </c>
    </row>
    <row r="71" spans="1:6" ht="20.25" customHeight="1">
      <c r="A71" s="194" t="s">
        <v>181</v>
      </c>
      <c r="B71" s="13"/>
      <c r="C71" s="13"/>
      <c r="D71" s="13"/>
      <c r="E71" s="13" t="s">
        <v>16</v>
      </c>
      <c r="F71" s="195" t="s">
        <v>16</v>
      </c>
    </row>
    <row r="72" spans="1:6" ht="5.25" customHeight="1">
      <c r="A72" s="196"/>
      <c r="B72" s="125"/>
      <c r="C72" s="126"/>
      <c r="D72" s="126"/>
      <c r="E72" s="126"/>
      <c r="F72" s="197"/>
    </row>
    <row r="73" spans="1:6" ht="20.25" customHeight="1">
      <c r="A73" s="210" t="s">
        <v>35</v>
      </c>
      <c r="B73" s="30"/>
      <c r="C73" s="30"/>
      <c r="D73" s="30"/>
      <c r="E73" s="30"/>
      <c r="F73" s="211" t="s">
        <v>16</v>
      </c>
    </row>
    <row r="74" spans="1:6" ht="20.25" customHeight="1">
      <c r="A74" s="194" t="s">
        <v>779</v>
      </c>
      <c r="B74" s="13"/>
      <c r="C74" s="13"/>
      <c r="D74" s="13"/>
      <c r="E74" s="13"/>
      <c r="F74" s="195" t="s">
        <v>16</v>
      </c>
    </row>
    <row r="75" spans="1:6" ht="20.25" customHeight="1">
      <c r="A75" s="210" t="s">
        <v>124</v>
      </c>
      <c r="B75" s="30"/>
      <c r="C75" s="30"/>
      <c r="D75" s="30"/>
      <c r="E75" s="30"/>
      <c r="F75" s="211" t="s">
        <v>16</v>
      </c>
    </row>
    <row r="76" spans="1:6" ht="20.25" customHeight="1">
      <c r="A76" s="194" t="s">
        <v>193</v>
      </c>
      <c r="B76" s="13"/>
      <c r="C76" s="13"/>
      <c r="D76" s="13"/>
      <c r="E76" s="13"/>
      <c r="F76" s="195" t="s">
        <v>16</v>
      </c>
    </row>
    <row r="77" spans="1:6" ht="20.25" customHeight="1">
      <c r="A77" s="210" t="s">
        <v>180</v>
      </c>
      <c r="B77" s="30"/>
      <c r="C77" s="30"/>
      <c r="D77" s="30"/>
      <c r="E77" s="30"/>
      <c r="F77" s="211" t="s">
        <v>16</v>
      </c>
    </row>
    <row r="78" spans="1:6" ht="20.25" customHeight="1">
      <c r="A78" s="194" t="s">
        <v>72</v>
      </c>
      <c r="B78" s="13"/>
      <c r="C78" s="13"/>
      <c r="D78" s="13"/>
      <c r="E78" s="13"/>
      <c r="F78" s="195" t="s">
        <v>16</v>
      </c>
    </row>
    <row r="79" spans="1:6" ht="20.25" customHeight="1">
      <c r="A79" s="210" t="s">
        <v>780</v>
      </c>
      <c r="B79" s="30"/>
      <c r="C79" s="30"/>
      <c r="D79" s="30"/>
      <c r="E79" s="30"/>
      <c r="F79" s="211" t="s">
        <v>16</v>
      </c>
    </row>
    <row r="80" spans="1:6" ht="20.25" customHeight="1">
      <c r="A80" s="194" t="s">
        <v>781</v>
      </c>
      <c r="B80" s="13"/>
      <c r="C80" s="13"/>
      <c r="D80" s="13"/>
      <c r="E80" s="13"/>
      <c r="F80" s="195" t="s">
        <v>16</v>
      </c>
    </row>
    <row r="81" spans="1:12" ht="33">
      <c r="A81" s="210" t="s">
        <v>1677</v>
      </c>
      <c r="B81" s="30"/>
      <c r="C81" s="30"/>
      <c r="D81" s="30"/>
      <c r="E81" s="30"/>
      <c r="F81" s="211" t="s">
        <v>16</v>
      </c>
    </row>
    <row r="82" spans="1:12" ht="20.25" customHeight="1">
      <c r="A82" s="194" t="s">
        <v>440</v>
      </c>
      <c r="B82" s="13"/>
      <c r="C82" s="13"/>
      <c r="D82" s="13"/>
      <c r="E82" s="13"/>
      <c r="F82" s="195" t="s">
        <v>16</v>
      </c>
    </row>
    <row r="83" spans="1:12" ht="20.25" customHeight="1">
      <c r="A83" s="528" t="s">
        <v>947</v>
      </c>
      <c r="B83" s="529">
        <v>15000</v>
      </c>
      <c r="C83" s="529">
        <v>15000</v>
      </c>
      <c r="D83" s="529">
        <v>15000</v>
      </c>
      <c r="E83" s="529">
        <v>15000</v>
      </c>
      <c r="F83" s="529">
        <v>15000</v>
      </c>
    </row>
    <row r="84" spans="1:12" ht="6.75" customHeight="1">
      <c r="A84" s="212"/>
      <c r="B84" s="262"/>
      <c r="C84" s="263"/>
      <c r="D84" s="263"/>
      <c r="E84" s="263"/>
      <c r="F84" s="264"/>
    </row>
    <row r="85" spans="1:12" ht="23.25" customHeight="1">
      <c r="A85" s="213" t="s">
        <v>782</v>
      </c>
      <c r="B85" s="127"/>
      <c r="C85" s="128"/>
      <c r="D85" s="128"/>
      <c r="E85" s="129"/>
      <c r="F85" s="214"/>
    </row>
    <row r="86" spans="1:12" ht="23.25" customHeight="1">
      <c r="A86" s="215" t="s">
        <v>783</v>
      </c>
      <c r="B86" s="130"/>
      <c r="C86" s="131"/>
      <c r="D86" s="131"/>
      <c r="E86" s="132"/>
      <c r="F86" s="216" t="s">
        <v>1350</v>
      </c>
    </row>
    <row r="87" spans="1:12" ht="23.25" customHeight="1">
      <c r="A87" s="217" t="s">
        <v>784</v>
      </c>
      <c r="B87" s="133"/>
      <c r="C87" s="134"/>
      <c r="D87" s="134"/>
      <c r="E87" s="135"/>
      <c r="F87" s="218" t="s">
        <v>1351</v>
      </c>
    </row>
    <row r="88" spans="1:12" s="94" customFormat="1" ht="18.95" customHeight="1">
      <c r="A88" s="219" t="s">
        <v>146</v>
      </c>
      <c r="B88" s="136"/>
      <c r="C88" s="137"/>
      <c r="D88" s="137"/>
      <c r="E88" s="138"/>
      <c r="F88" s="1283" t="s">
        <v>785</v>
      </c>
    </row>
    <row r="89" spans="1:12" s="94" customFormat="1" ht="18.95" customHeight="1">
      <c r="A89" s="220" t="s">
        <v>66</v>
      </c>
      <c r="B89" s="136"/>
      <c r="C89" s="137"/>
      <c r="D89" s="137"/>
      <c r="E89" s="138"/>
      <c r="F89" s="1283"/>
    </row>
    <row r="90" spans="1:12" s="94" customFormat="1" ht="18.95" customHeight="1">
      <c r="A90" s="220" t="s">
        <v>595</v>
      </c>
      <c r="B90" s="136"/>
      <c r="C90" s="137"/>
      <c r="D90" s="137"/>
      <c r="E90" s="138"/>
      <c r="F90" s="1283"/>
    </row>
    <row r="91" spans="1:12" s="94" customFormat="1" ht="18.95" customHeight="1">
      <c r="A91" s="220" t="s">
        <v>786</v>
      </c>
      <c r="B91" s="136"/>
      <c r="C91" s="137"/>
      <c r="D91" s="137"/>
      <c r="E91" s="138"/>
      <c r="F91" s="1283"/>
    </row>
    <row r="92" spans="1:12" s="94" customFormat="1" ht="18.95" customHeight="1" thickBot="1">
      <c r="A92" s="221" t="s">
        <v>787</v>
      </c>
      <c r="B92" s="198"/>
      <c r="C92" s="199"/>
      <c r="D92" s="199"/>
      <c r="E92" s="200"/>
      <c r="F92" s="1284"/>
    </row>
    <row r="93" spans="1:12" s="19" customFormat="1" ht="9.9499999999999993" customHeight="1">
      <c r="A93" s="201"/>
      <c r="B93" s="168"/>
      <c r="C93" s="168"/>
      <c r="D93" s="168"/>
      <c r="E93" s="168"/>
      <c r="F93" s="168"/>
      <c r="G93" s="168"/>
      <c r="H93" s="168"/>
      <c r="I93" s="168"/>
      <c r="J93" s="168"/>
      <c r="K93" s="168"/>
      <c r="L93" s="1"/>
    </row>
    <row r="94" spans="1:12" s="1" customFormat="1" ht="9.9499999999999993" customHeight="1">
      <c r="A94" s="173"/>
      <c r="B94" s="168"/>
      <c r="C94" s="168"/>
      <c r="D94" s="168"/>
      <c r="E94" s="168"/>
      <c r="F94" s="168"/>
      <c r="G94" s="168"/>
      <c r="H94" s="168"/>
      <c r="I94" s="168"/>
      <c r="J94" s="168"/>
      <c r="K94" s="168"/>
    </row>
    <row r="95" spans="1:12" s="1" customFormat="1" ht="18">
      <c r="A95" s="804" t="s">
        <v>1679</v>
      </c>
      <c r="B95" s="168"/>
      <c r="C95" s="168"/>
      <c r="D95" s="168"/>
      <c r="E95" s="168"/>
      <c r="F95" s="168"/>
      <c r="G95" s="168"/>
      <c r="H95" s="168"/>
      <c r="I95" s="168"/>
      <c r="J95" s="168"/>
      <c r="K95" s="168"/>
    </row>
    <row r="96" spans="1:12" s="6" customFormat="1" ht="16.5" customHeight="1">
      <c r="A96" s="1265" t="s">
        <v>933</v>
      </c>
      <c r="B96" s="1265"/>
      <c r="C96" s="1265"/>
      <c r="D96" s="1265"/>
      <c r="E96" s="1265"/>
      <c r="F96" s="1265"/>
    </row>
    <row r="97" spans="1:6" s="6" customFormat="1" ht="205.5" customHeight="1">
      <c r="A97" s="1285" t="s">
        <v>1676</v>
      </c>
      <c r="B97" s="1285"/>
      <c r="C97" s="1285"/>
      <c r="D97" s="1285"/>
      <c r="E97" s="1285"/>
      <c r="F97" s="1285"/>
    </row>
    <row r="98" spans="1:6" ht="25.5" customHeight="1">
      <c r="A98" s="1270"/>
      <c r="B98" s="1270"/>
      <c r="C98" s="1270"/>
      <c r="D98" s="1270"/>
      <c r="E98" s="1271"/>
      <c r="F98" s="1271"/>
    </row>
    <row r="100" spans="1:6" ht="28.5">
      <c r="A100" s="139"/>
      <c r="E100" s="14"/>
      <c r="F100" s="14"/>
    </row>
    <row r="101" spans="1:6" ht="15.75">
      <c r="A101" s="571" t="s">
        <v>1341</v>
      </c>
      <c r="B101" s="572">
        <f>SUM(B103,B105:B112)</f>
        <v>197000</v>
      </c>
      <c r="C101" s="572">
        <f t="shared" ref="C101:F101" si="4">SUM(C103,C105:C112)</f>
        <v>197000</v>
      </c>
      <c r="D101" s="572"/>
      <c r="E101" s="572">
        <f t="shared" si="4"/>
        <v>197000</v>
      </c>
      <c r="F101" s="572">
        <f t="shared" si="4"/>
        <v>197000</v>
      </c>
    </row>
    <row r="102" spans="1:6" ht="15.75">
      <c r="A102" s="571" t="s">
        <v>1342</v>
      </c>
      <c r="B102" s="572">
        <f>SUM(B104:B112)</f>
        <v>137000</v>
      </c>
      <c r="C102" s="572">
        <f t="shared" ref="C102:F102" si="5">SUM(C104:C112)</f>
        <v>225000</v>
      </c>
      <c r="D102" s="572"/>
      <c r="E102" s="572">
        <f t="shared" si="5"/>
        <v>225000</v>
      </c>
      <c r="F102" s="572">
        <f t="shared" si="5"/>
        <v>225000</v>
      </c>
    </row>
    <row r="103" spans="1:6" s="4" customFormat="1" ht="15.75" customHeight="1">
      <c r="A103" s="1286" t="s">
        <v>893</v>
      </c>
      <c r="B103" s="572">
        <v>60000</v>
      </c>
      <c r="C103" s="572">
        <v>60000</v>
      </c>
      <c r="D103" s="572"/>
      <c r="E103" s="572">
        <v>60000</v>
      </c>
      <c r="F103" s="572">
        <v>60000</v>
      </c>
    </row>
    <row r="104" spans="1:6" s="4" customFormat="1" ht="15.75" customHeight="1">
      <c r="A104" s="1286"/>
      <c r="B104" s="572"/>
      <c r="C104" s="572">
        <v>88000</v>
      </c>
      <c r="D104" s="572"/>
      <c r="E104" s="572">
        <v>88000</v>
      </c>
      <c r="F104" s="572">
        <v>88000</v>
      </c>
    </row>
    <row r="105" spans="1:6" s="4" customFormat="1" ht="15.75">
      <c r="A105" s="568" t="s">
        <v>912</v>
      </c>
      <c r="B105" s="572">
        <v>10000</v>
      </c>
      <c r="C105" s="572">
        <v>10000</v>
      </c>
      <c r="D105" s="572"/>
      <c r="E105" s="572">
        <v>10000</v>
      </c>
      <c r="F105" s="572">
        <v>10000</v>
      </c>
    </row>
    <row r="106" spans="1:6" s="4" customFormat="1" ht="15.75">
      <c r="A106" s="568" t="s">
        <v>912</v>
      </c>
      <c r="B106" s="572">
        <v>35000</v>
      </c>
      <c r="C106" s="572">
        <v>35000</v>
      </c>
      <c r="D106" s="572"/>
      <c r="E106" s="572">
        <v>35000</v>
      </c>
      <c r="F106" s="572">
        <v>35000</v>
      </c>
    </row>
    <row r="107" spans="1:6" s="4" customFormat="1" ht="15.75">
      <c r="A107" s="568" t="s">
        <v>978</v>
      </c>
      <c r="B107" s="572">
        <v>20000</v>
      </c>
      <c r="C107" s="572">
        <v>20000</v>
      </c>
      <c r="D107" s="572"/>
      <c r="E107" s="572">
        <v>20000</v>
      </c>
      <c r="F107" s="572">
        <v>20000</v>
      </c>
    </row>
    <row r="108" spans="1:6" ht="15.75">
      <c r="A108" s="568" t="s">
        <v>996</v>
      </c>
      <c r="B108" s="572">
        <v>20000</v>
      </c>
      <c r="C108" s="572">
        <v>20000</v>
      </c>
      <c r="D108" s="572"/>
      <c r="E108" s="572">
        <v>20000</v>
      </c>
      <c r="F108" s="572">
        <v>20000</v>
      </c>
    </row>
    <row r="109" spans="1:6" ht="15.75">
      <c r="A109" s="568" t="s">
        <v>1339</v>
      </c>
      <c r="B109" s="572">
        <v>52000</v>
      </c>
      <c r="C109" s="572">
        <v>52000</v>
      </c>
      <c r="D109" s="572"/>
      <c r="E109" s="572">
        <v>52000</v>
      </c>
      <c r="F109" s="572">
        <v>52000</v>
      </c>
    </row>
    <row r="110" spans="1:6" ht="15.75">
      <c r="A110" s="573"/>
      <c r="B110" s="572"/>
      <c r="C110" s="572"/>
      <c r="D110" s="572"/>
      <c r="E110" s="572"/>
      <c r="F110" s="572"/>
    </row>
    <row r="111" spans="1:6" ht="15.75">
      <c r="A111" s="573"/>
      <c r="B111" s="572"/>
      <c r="C111" s="572"/>
      <c r="D111" s="572"/>
      <c r="E111" s="572"/>
      <c r="F111" s="572"/>
    </row>
    <row r="112" spans="1:6" ht="15.75">
      <c r="A112" s="526"/>
      <c r="B112" s="167"/>
      <c r="C112" s="167"/>
      <c r="D112" s="167"/>
      <c r="E112" s="167"/>
      <c r="F112" s="167"/>
    </row>
    <row r="113" spans="1:6" ht="15.75">
      <c r="A113" s="526"/>
      <c r="B113" s="167"/>
      <c r="C113" s="167"/>
      <c r="D113" s="167"/>
      <c r="E113" s="167"/>
      <c r="F113" s="167"/>
    </row>
    <row r="114" spans="1:6" ht="15.75">
      <c r="A114" s="526"/>
      <c r="B114" s="167"/>
      <c r="C114" s="167"/>
      <c r="D114" s="167"/>
      <c r="E114" s="167"/>
      <c r="F114" s="167"/>
    </row>
    <row r="115" spans="1:6" ht="15.75">
      <c r="A115" s="526"/>
      <c r="B115" s="1287"/>
      <c r="C115" s="1287"/>
      <c r="D115" s="1287"/>
      <c r="E115" s="1287"/>
      <c r="F115" s="1287"/>
    </row>
    <row r="116" spans="1:6" ht="15.75">
      <c r="A116" s="526"/>
      <c r="B116" s="1287"/>
      <c r="C116" s="1287"/>
      <c r="D116" s="1287"/>
      <c r="E116" s="1287"/>
      <c r="F116" s="1287"/>
    </row>
    <row r="117" spans="1:6" ht="15.75">
      <c r="A117" s="526"/>
      <c r="B117" s="1287"/>
      <c r="C117" s="1287"/>
      <c r="D117" s="1287"/>
      <c r="E117" s="1287"/>
      <c r="F117" s="1287"/>
    </row>
    <row r="120" spans="1:6" ht="15.75">
      <c r="A120" s="526"/>
      <c r="B120" s="1143"/>
      <c r="C120" s="1143"/>
      <c r="D120" s="1143"/>
      <c r="E120" s="1143"/>
      <c r="F120" s="1143"/>
    </row>
    <row r="121" spans="1:6" ht="15.75">
      <c r="A121" s="526"/>
      <c r="B121" s="1143"/>
      <c r="C121" s="1143"/>
      <c r="D121" s="1143"/>
      <c r="E121" s="1143"/>
      <c r="F121" s="1143"/>
    </row>
    <row r="122" spans="1:6" ht="15.75">
      <c r="A122" s="526"/>
      <c r="B122" s="1143"/>
      <c r="C122" s="1143"/>
      <c r="D122" s="1143"/>
      <c r="E122" s="1143"/>
      <c r="F122" s="1143"/>
    </row>
    <row r="123" spans="1:6" ht="15.75">
      <c r="A123" s="526"/>
      <c r="B123" s="1143"/>
      <c r="C123" s="1143"/>
      <c r="D123" s="1143"/>
      <c r="E123" s="1143"/>
      <c r="F123" s="1143"/>
    </row>
    <row r="124" spans="1:6" ht="15.75">
      <c r="A124" s="526"/>
      <c r="B124" s="1143"/>
      <c r="C124" s="1143"/>
      <c r="D124" s="1143"/>
      <c r="E124" s="1143"/>
      <c r="F124" s="1143"/>
    </row>
    <row r="125" spans="1:6" ht="15.75">
      <c r="A125" s="526"/>
      <c r="B125" s="1143"/>
      <c r="C125" s="1143"/>
      <c r="D125" s="1143"/>
      <c r="E125" s="1143"/>
      <c r="F125" s="1143"/>
    </row>
    <row r="126" spans="1:6" ht="15.75">
      <c r="A126" s="526"/>
      <c r="B126" s="1143"/>
      <c r="C126" s="1143"/>
      <c r="D126" s="1143"/>
      <c r="E126" s="1143"/>
      <c r="F126" s="1143"/>
    </row>
    <row r="127" spans="1:6" ht="15.75">
      <c r="A127" s="526"/>
      <c r="B127" s="1143"/>
      <c r="C127" s="1143"/>
      <c r="D127" s="1143"/>
      <c r="E127" s="1143"/>
      <c r="F127" s="1143"/>
    </row>
    <row r="128" spans="1:6" ht="15.75">
      <c r="A128" s="526"/>
      <c r="B128" s="1143"/>
      <c r="C128" s="1143"/>
      <c r="D128" s="1143"/>
      <c r="E128" s="1143"/>
      <c r="F128" s="1143"/>
    </row>
    <row r="129" spans="1:6" ht="15.75">
      <c r="A129" s="526"/>
      <c r="B129" s="1143"/>
      <c r="C129" s="1143"/>
      <c r="D129" s="1143"/>
      <c r="E129" s="1143"/>
      <c r="F129" s="1143"/>
    </row>
    <row r="130" spans="1:6" ht="15.75">
      <c r="A130" s="526"/>
      <c r="B130" s="1143"/>
      <c r="C130" s="1143"/>
      <c r="D130" s="1143"/>
      <c r="E130" s="1143"/>
      <c r="F130" s="1143"/>
    </row>
    <row r="131" spans="1:6" ht="15.75">
      <c r="A131" s="526"/>
      <c r="B131" s="1143"/>
      <c r="C131" s="1143"/>
      <c r="D131" s="1143"/>
      <c r="E131" s="1143"/>
      <c r="F131" s="1143"/>
    </row>
    <row r="132" spans="1:6" ht="15.75">
      <c r="A132" s="526"/>
      <c r="B132" s="1143"/>
      <c r="C132" s="1143"/>
      <c r="D132" s="1143"/>
      <c r="E132" s="1143"/>
      <c r="F132" s="1143"/>
    </row>
    <row r="133" spans="1:6" ht="15.75">
      <c r="A133" s="526"/>
      <c r="B133" s="1143"/>
      <c r="C133" s="1143"/>
      <c r="D133" s="1143"/>
      <c r="E133" s="1143"/>
      <c r="F133" s="1143"/>
    </row>
    <row r="134" spans="1:6" ht="15.75">
      <c r="A134" s="526"/>
      <c r="B134" s="1143"/>
      <c r="C134" s="1143"/>
      <c r="D134" s="1143"/>
      <c r="E134" s="1143"/>
      <c r="F134" s="1143"/>
    </row>
    <row r="701" spans="1:1">
      <c r="A701" s="557"/>
    </row>
  </sheetData>
  <mergeCells count="39">
    <mergeCell ref="B134:F134"/>
    <mergeCell ref="B123:F123"/>
    <mergeCell ref="B124:F124"/>
    <mergeCell ref="B125:F125"/>
    <mergeCell ref="B126:F126"/>
    <mergeCell ref="B127:F127"/>
    <mergeCell ref="B128:F128"/>
    <mergeCell ref="B129:F129"/>
    <mergeCell ref="B130:F130"/>
    <mergeCell ref="B131:F131"/>
    <mergeCell ref="B132:F132"/>
    <mergeCell ref="B133:F133"/>
    <mergeCell ref="B122:F122"/>
    <mergeCell ref="A19:F19"/>
    <mergeCell ref="F88:F92"/>
    <mergeCell ref="A96:F96"/>
    <mergeCell ref="A97:F97"/>
    <mergeCell ref="A98:F98"/>
    <mergeCell ref="A103:A104"/>
    <mergeCell ref="B115:F115"/>
    <mergeCell ref="B116:F116"/>
    <mergeCell ref="B117:F117"/>
    <mergeCell ref="B120:F120"/>
    <mergeCell ref="B121:F121"/>
    <mergeCell ref="A1:F1"/>
    <mergeCell ref="A2:F2"/>
    <mergeCell ref="A3:F3"/>
    <mergeCell ref="A4:F4"/>
    <mergeCell ref="B17:F17"/>
    <mergeCell ref="F10:F11"/>
    <mergeCell ref="C15:C16"/>
    <mergeCell ref="E15:E16"/>
    <mergeCell ref="F15:F16"/>
    <mergeCell ref="A15:A16"/>
    <mergeCell ref="B18:F18"/>
    <mergeCell ref="A10:A11"/>
    <mergeCell ref="B10:B11"/>
    <mergeCell ref="C10:C11"/>
    <mergeCell ref="E10:E11"/>
  </mergeCells>
  <pageMargins left="0.11811023622047245" right="0.11811023622047245" top="0.15748031496062992" bottom="0.74803149606299213" header="0.31496062992125984" footer="0.31496062992125984"/>
  <pageSetup paperSize="9" scale="3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K701"/>
  <sheetViews>
    <sheetView view="pageBreakPreview" zoomScale="60" zoomScaleNormal="55" workbookViewId="0">
      <selection activeCell="A4" sqref="A4:D4"/>
    </sheetView>
  </sheetViews>
  <sheetFormatPr defaultRowHeight="12.75"/>
  <cols>
    <col min="1" max="1" width="142.85546875" style="14" customWidth="1"/>
    <col min="2" max="2" width="41.5703125" style="14" customWidth="1"/>
    <col min="3" max="4" width="41.5703125" style="4" customWidth="1"/>
  </cols>
  <sheetData>
    <row r="1" spans="1:11" s="5" customFormat="1" ht="51" customHeight="1">
      <c r="A1" s="1116"/>
      <c r="B1" s="1116"/>
      <c r="C1" s="1116"/>
      <c r="D1" s="1116"/>
    </row>
    <row r="2" spans="1:11" s="5" customFormat="1" ht="93" customHeight="1">
      <c r="A2" s="1117"/>
      <c r="B2" s="1117"/>
      <c r="C2" s="1117"/>
      <c r="D2" s="1117"/>
    </row>
    <row r="3" spans="1:11" s="5" customFormat="1" ht="23.25" customHeight="1">
      <c r="A3" s="1118"/>
      <c r="B3" s="1118"/>
      <c r="C3" s="1118"/>
      <c r="D3" s="1118"/>
    </row>
    <row r="4" spans="1:11" s="5" customFormat="1" ht="139.5" customHeight="1">
      <c r="A4" s="902" t="s">
        <v>1675</v>
      </c>
      <c r="B4" s="902"/>
      <c r="C4" s="902"/>
      <c r="D4" s="902"/>
      <c r="H4" s="574"/>
      <c r="I4" s="574"/>
      <c r="J4" s="574"/>
    </row>
    <row r="5" spans="1:11" s="5" customFormat="1" ht="16.5" customHeight="1" thickBot="1">
      <c r="A5" s="110"/>
      <c r="B5" s="110"/>
      <c r="C5" s="111"/>
      <c r="D5" s="111"/>
      <c r="H5" s="574"/>
      <c r="I5" s="574" t="s">
        <v>366</v>
      </c>
      <c r="J5" s="574" t="s">
        <v>1339</v>
      </c>
    </row>
    <row r="6" spans="1:11" s="5" customFormat="1" ht="25.5" customHeight="1">
      <c r="A6" s="202" t="s">
        <v>1</v>
      </c>
      <c r="B6" s="203" t="s">
        <v>1187</v>
      </c>
      <c r="C6" s="203" t="s">
        <v>1188</v>
      </c>
      <c r="D6" s="204" t="s">
        <v>369</v>
      </c>
      <c r="H6" s="574"/>
      <c r="I6" s="574">
        <f>SUM(J6:O11)</f>
        <v>30000</v>
      </c>
      <c r="J6" s="574">
        <v>30000</v>
      </c>
    </row>
    <row r="7" spans="1:11" s="5" customFormat="1" ht="20.25" customHeight="1">
      <c r="A7" s="186" t="s">
        <v>730</v>
      </c>
      <c r="B7" s="797">
        <f>2424000</f>
        <v>2424000</v>
      </c>
      <c r="C7" s="797">
        <f>2624000+I6</f>
        <v>2654000</v>
      </c>
      <c r="D7" s="797">
        <f>2724000+I6</f>
        <v>2754000</v>
      </c>
      <c r="F7" s="174"/>
      <c r="G7" s="174"/>
      <c r="H7" s="575"/>
      <c r="I7" s="574"/>
      <c r="J7" s="574"/>
    </row>
    <row r="8" spans="1:11" s="5" customFormat="1" ht="20.25" customHeight="1">
      <c r="A8" s="611" t="s">
        <v>1269</v>
      </c>
      <c r="B8" s="534">
        <v>100000</v>
      </c>
      <c r="C8" s="534">
        <v>100000</v>
      </c>
      <c r="D8" s="534">
        <v>100000</v>
      </c>
      <c r="F8" s="174"/>
      <c r="G8" s="174"/>
      <c r="H8" s="575"/>
      <c r="I8" s="574"/>
      <c r="J8" s="574"/>
    </row>
    <row r="9" spans="1:11" s="5" customFormat="1" ht="20.25" customHeight="1">
      <c r="A9" s="612" t="s">
        <v>1270</v>
      </c>
      <c r="B9" s="533">
        <f>B7-B8</f>
        <v>2324000</v>
      </c>
      <c r="C9" s="533">
        <f>C7-C8</f>
        <v>2554000</v>
      </c>
      <c r="D9" s="533">
        <f t="shared" ref="D9" si="0">D7-D8</f>
        <v>2654000</v>
      </c>
      <c r="F9" s="174"/>
      <c r="G9" s="174"/>
      <c r="H9" s="575"/>
      <c r="I9" s="574"/>
      <c r="J9" s="574"/>
    </row>
    <row r="10" spans="1:11" s="5" customFormat="1" ht="20.25" customHeight="1">
      <c r="A10" s="187" t="s">
        <v>731</v>
      </c>
      <c r="B10" s="510" t="s">
        <v>1352</v>
      </c>
      <c r="C10" s="510" t="s">
        <v>1353</v>
      </c>
      <c r="D10" s="510" t="s">
        <v>1355</v>
      </c>
      <c r="H10" s="574"/>
      <c r="I10" s="574"/>
      <c r="J10" s="574"/>
    </row>
    <row r="11" spans="1:11" s="5" customFormat="1" ht="20.25" customHeight="1">
      <c r="A11" s="184" t="s">
        <v>1189</v>
      </c>
      <c r="B11" s="505"/>
      <c r="C11" s="797">
        <f>2674000+I6</f>
        <v>2704000</v>
      </c>
      <c r="D11" s="797">
        <f>2774000+I6</f>
        <v>2804000</v>
      </c>
      <c r="G11" s="174"/>
      <c r="H11" s="174"/>
    </row>
    <row r="12" spans="1:11" s="5" customFormat="1" ht="20.25" customHeight="1">
      <c r="A12" s="611" t="s">
        <v>1269</v>
      </c>
      <c r="B12" s="803"/>
      <c r="C12" s="534">
        <v>100000</v>
      </c>
      <c r="D12" s="534">
        <v>100000</v>
      </c>
      <c r="G12" s="174"/>
      <c r="H12" s="174"/>
    </row>
    <row r="13" spans="1:11" s="5" customFormat="1" ht="20.25" customHeight="1">
      <c r="A13" s="612" t="s">
        <v>1270</v>
      </c>
      <c r="B13" s="803"/>
      <c r="C13" s="533">
        <f>C11-C12</f>
        <v>2604000</v>
      </c>
      <c r="D13" s="533">
        <f t="shared" ref="D13" si="1">D11-D12</f>
        <v>2704000</v>
      </c>
      <c r="G13" s="174"/>
      <c r="H13" s="174"/>
    </row>
    <row r="14" spans="1:11" s="5" customFormat="1" ht="20.25" customHeight="1">
      <c r="A14" s="261" t="s">
        <v>1190</v>
      </c>
      <c r="B14" s="504"/>
      <c r="C14" s="510" t="s">
        <v>1354</v>
      </c>
      <c r="D14" s="185" t="s">
        <v>1356</v>
      </c>
    </row>
    <row r="15" spans="1:11" s="15" customFormat="1" ht="20.100000000000001" customHeight="1">
      <c r="A15" s="183" t="s">
        <v>18</v>
      </c>
      <c r="B15" s="1277" t="s">
        <v>40</v>
      </c>
      <c r="C15" s="1277"/>
      <c r="D15" s="1278"/>
    </row>
    <row r="16" spans="1:11" s="15" customFormat="1" ht="20.100000000000001" customHeight="1" thickBot="1">
      <c r="A16" s="188" t="s">
        <v>50</v>
      </c>
      <c r="B16" s="1119">
        <v>7</v>
      </c>
      <c r="C16" s="1119"/>
      <c r="D16" s="1272"/>
      <c r="G16" s="174"/>
      <c r="H16" s="174"/>
      <c r="I16" s="174"/>
      <c r="J16" s="174"/>
      <c r="K16" s="117"/>
    </row>
    <row r="17" spans="1:11" s="5" customFormat="1" ht="29.25" customHeight="1" thickBot="1">
      <c r="A17" s="1281" t="s">
        <v>598</v>
      </c>
      <c r="B17" s="1114"/>
      <c r="C17" s="1114"/>
      <c r="D17" s="1282"/>
      <c r="G17" s="174"/>
      <c r="H17" s="174"/>
      <c r="I17" s="174"/>
      <c r="J17" s="174"/>
    </row>
    <row r="18" spans="1:11" s="121" customFormat="1" ht="20.25" customHeight="1">
      <c r="A18" s="190" t="s">
        <v>1191</v>
      </c>
      <c r="B18" s="118" t="s">
        <v>858</v>
      </c>
      <c r="C18" s="120"/>
      <c r="D18" s="189"/>
      <c r="G18" s="174"/>
      <c r="H18" s="174"/>
      <c r="I18" s="174"/>
      <c r="J18" s="174"/>
      <c r="K18" s="174"/>
    </row>
    <row r="19" spans="1:11" s="121" customFormat="1" ht="20.25" customHeight="1">
      <c r="A19" s="190" t="s">
        <v>738</v>
      </c>
      <c r="B19" s="122" t="s">
        <v>1192</v>
      </c>
      <c r="C19" s="120"/>
      <c r="D19" s="189"/>
      <c r="H19" s="174"/>
      <c r="I19" s="174"/>
      <c r="J19" s="174"/>
      <c r="K19" s="174"/>
    </row>
    <row r="20" spans="1:11" s="121" customFormat="1" ht="20.25" customHeight="1">
      <c r="A20" s="190" t="s">
        <v>740</v>
      </c>
      <c r="B20" s="122" t="s">
        <v>743</v>
      </c>
      <c r="C20" s="120"/>
      <c r="D20" s="189"/>
      <c r="H20" s="174"/>
      <c r="I20" s="174"/>
      <c r="J20" s="174"/>
      <c r="K20" s="174"/>
    </row>
    <row r="21" spans="1:11" s="121" customFormat="1" ht="20.25" customHeight="1">
      <c r="A21" s="190" t="s">
        <v>1193</v>
      </c>
      <c r="B21" s="122" t="s">
        <v>1194</v>
      </c>
      <c r="C21" s="120"/>
      <c r="D21" s="189"/>
    </row>
    <row r="22" spans="1:11" s="121" customFormat="1" ht="20.25" customHeight="1">
      <c r="A22" s="205" t="s">
        <v>750</v>
      </c>
      <c r="B22" s="122" t="s">
        <v>1195</v>
      </c>
      <c r="C22" s="120"/>
      <c r="D22" s="189"/>
    </row>
    <row r="23" spans="1:11" s="121" customFormat="1" ht="20.25" customHeight="1">
      <c r="A23" s="190" t="s">
        <v>752</v>
      </c>
      <c r="B23" s="122" t="s">
        <v>1196</v>
      </c>
      <c r="C23" s="120"/>
      <c r="D23" s="189"/>
    </row>
    <row r="24" spans="1:11" s="121" customFormat="1" ht="20.25" customHeight="1">
      <c r="A24" s="190" t="s">
        <v>1197</v>
      </c>
      <c r="B24" s="122" t="s">
        <v>747</v>
      </c>
      <c r="C24" s="120"/>
      <c r="D24" s="189"/>
    </row>
    <row r="25" spans="1:11" s="121" customFormat="1" ht="20.25" customHeight="1">
      <c r="A25" s="190" t="s">
        <v>756</v>
      </c>
      <c r="B25" s="122" t="s">
        <v>749</v>
      </c>
      <c r="C25" s="120"/>
      <c r="D25" s="189"/>
    </row>
    <row r="26" spans="1:11" s="121" customFormat="1" ht="20.25" customHeight="1">
      <c r="A26" s="190" t="s">
        <v>1198</v>
      </c>
      <c r="B26" s="122" t="s">
        <v>1199</v>
      </c>
      <c r="C26" s="120"/>
      <c r="D26" s="189"/>
    </row>
    <row r="27" spans="1:11" s="121" customFormat="1" ht="20.25" customHeight="1">
      <c r="A27" s="190" t="s">
        <v>758</v>
      </c>
      <c r="B27" s="122" t="s">
        <v>757</v>
      </c>
      <c r="C27" s="120"/>
      <c r="D27" s="189"/>
    </row>
    <row r="28" spans="1:11" s="121" customFormat="1" ht="20.25" customHeight="1">
      <c r="A28" s="190" t="s">
        <v>760</v>
      </c>
      <c r="B28" s="122" t="s">
        <v>755</v>
      </c>
      <c r="C28" s="120"/>
      <c r="D28" s="189"/>
    </row>
    <row r="29" spans="1:11" s="121" customFormat="1" ht="20.25" customHeight="1">
      <c r="A29" s="190" t="s">
        <v>764</v>
      </c>
      <c r="B29" s="122" t="s">
        <v>862</v>
      </c>
      <c r="C29" s="120"/>
      <c r="D29" s="189"/>
    </row>
    <row r="30" spans="1:11" s="121" customFormat="1" ht="20.25" customHeight="1">
      <c r="A30" s="190" t="s">
        <v>1200</v>
      </c>
      <c r="B30" s="122" t="s">
        <v>763</v>
      </c>
      <c r="C30" s="120"/>
      <c r="D30" s="189"/>
    </row>
    <row r="31" spans="1:11" s="121" customFormat="1" ht="20.25" customHeight="1">
      <c r="A31" s="190" t="s">
        <v>768</v>
      </c>
      <c r="B31" s="122" t="s">
        <v>765</v>
      </c>
      <c r="C31" s="120"/>
      <c r="D31" s="189"/>
    </row>
    <row r="32" spans="1:11" s="121" customFormat="1" ht="20.25" customHeight="1">
      <c r="A32" s="191" t="s">
        <v>770</v>
      </c>
      <c r="B32" s="122" t="s">
        <v>767</v>
      </c>
      <c r="C32" s="120"/>
      <c r="D32" s="189"/>
    </row>
    <row r="33" spans="1:4" s="121" customFormat="1" ht="20.25" customHeight="1">
      <c r="A33" s="191" t="s">
        <v>1631</v>
      </c>
      <c r="B33" s="122" t="s">
        <v>769</v>
      </c>
      <c r="C33" s="506"/>
      <c r="D33" s="189"/>
    </row>
    <row r="34" spans="1:4" s="121" customFormat="1" ht="20.25" customHeight="1">
      <c r="A34" s="191" t="s">
        <v>1201</v>
      </c>
      <c r="B34" s="122" t="s">
        <v>771</v>
      </c>
      <c r="C34" s="506"/>
      <c r="D34" s="189"/>
    </row>
    <row r="35" spans="1:4" s="121" customFormat="1" ht="20.25" customHeight="1">
      <c r="A35" s="191" t="s">
        <v>1202</v>
      </c>
      <c r="B35" s="122" t="s">
        <v>772</v>
      </c>
      <c r="C35" s="506"/>
      <c r="D35" s="189"/>
    </row>
    <row r="36" spans="1:4" s="121" customFormat="1" ht="20.25" customHeight="1">
      <c r="A36" s="191" t="s">
        <v>733</v>
      </c>
      <c r="B36" s="122" t="s">
        <v>1203</v>
      </c>
      <c r="C36" s="506"/>
      <c r="D36" s="189"/>
    </row>
    <row r="37" spans="1:4" s="121" customFormat="1" ht="20.25" customHeight="1">
      <c r="A37" s="206" t="s">
        <v>735</v>
      </c>
      <c r="B37" s="122" t="s">
        <v>1204</v>
      </c>
      <c r="C37" s="506"/>
      <c r="D37" s="189"/>
    </row>
    <row r="38" spans="1:4" s="121" customFormat="1" ht="20.25" customHeight="1">
      <c r="A38" s="191" t="s">
        <v>1205</v>
      </c>
      <c r="B38" s="122" t="s">
        <v>1206</v>
      </c>
      <c r="C38" s="506"/>
      <c r="D38" s="189"/>
    </row>
    <row r="39" spans="1:4" s="121" customFormat="1" ht="20.25" customHeight="1">
      <c r="A39" s="191" t="s">
        <v>1207</v>
      </c>
      <c r="B39" s="118" t="s">
        <v>1208</v>
      </c>
      <c r="C39" s="506"/>
      <c r="D39" s="189"/>
    </row>
    <row r="40" spans="1:4" s="121" customFormat="1" ht="21.75" customHeight="1">
      <c r="A40" s="191" t="s">
        <v>1209</v>
      </c>
      <c r="B40" s="118" t="s">
        <v>1210</v>
      </c>
      <c r="C40" s="506"/>
      <c r="D40" s="207"/>
    </row>
    <row r="41" spans="1:4" s="121" customFormat="1" ht="21.75" customHeight="1">
      <c r="A41" s="191" t="s">
        <v>1211</v>
      </c>
      <c r="B41" s="118" t="s">
        <v>1212</v>
      </c>
      <c r="C41" s="506"/>
      <c r="D41" s="207"/>
    </row>
    <row r="42" spans="1:4" s="121" customFormat="1" ht="21.75" customHeight="1">
      <c r="A42" s="191" t="s">
        <v>1213</v>
      </c>
      <c r="B42" s="118" t="s">
        <v>1214</v>
      </c>
      <c r="C42" s="506"/>
      <c r="D42" s="207"/>
    </row>
    <row r="43" spans="1:4" s="121" customFormat="1" ht="21.75" customHeight="1">
      <c r="A43" s="191" t="s">
        <v>1215</v>
      </c>
      <c r="B43" s="118" t="s">
        <v>1216</v>
      </c>
      <c r="C43" s="506"/>
      <c r="D43" s="207"/>
    </row>
    <row r="44" spans="1:4" s="121" customFormat="1" ht="21.75" customHeight="1">
      <c r="A44" s="191" t="s">
        <v>1217</v>
      </c>
      <c r="B44" s="118" t="s">
        <v>1218</v>
      </c>
      <c r="C44" s="517"/>
      <c r="D44" s="207"/>
    </row>
    <row r="45" spans="1:4" s="121" customFormat="1" ht="21.75" customHeight="1">
      <c r="A45" s="122" t="s">
        <v>1085</v>
      </c>
      <c r="B45" s="118"/>
      <c r="C45" s="506"/>
      <c r="D45" s="207"/>
    </row>
    <row r="46" spans="1:4" s="15" customFormat="1" ht="30" customHeight="1">
      <c r="A46" s="192" t="s">
        <v>1</v>
      </c>
      <c r="B46" s="123" t="s">
        <v>1187</v>
      </c>
      <c r="C46" s="123" t="s">
        <v>1188</v>
      </c>
      <c r="D46" s="193" t="s">
        <v>369</v>
      </c>
    </row>
    <row r="47" spans="1:4" ht="20.25" customHeight="1">
      <c r="A47" s="208" t="s">
        <v>594</v>
      </c>
      <c r="B47" s="124" t="s">
        <v>16</v>
      </c>
      <c r="C47" s="124" t="s">
        <v>16</v>
      </c>
      <c r="D47" s="209"/>
    </row>
    <row r="48" spans="1:4" ht="20.25" customHeight="1">
      <c r="A48" s="194" t="s">
        <v>118</v>
      </c>
      <c r="B48" s="13" t="s">
        <v>16</v>
      </c>
      <c r="C48" s="13"/>
      <c r="D48" s="195"/>
    </row>
    <row r="49" spans="1:4" ht="5.25" customHeight="1">
      <c r="A49" s="196"/>
      <c r="B49" s="125"/>
      <c r="C49" s="126"/>
      <c r="D49" s="197"/>
    </row>
    <row r="50" spans="1:4" ht="20.25" customHeight="1">
      <c r="A50" s="210" t="s">
        <v>35</v>
      </c>
      <c r="B50" s="30"/>
      <c r="C50" s="30" t="s">
        <v>16</v>
      </c>
      <c r="D50" s="211" t="s">
        <v>16</v>
      </c>
    </row>
    <row r="51" spans="1:4" ht="20.25" customHeight="1">
      <c r="A51" s="194" t="s">
        <v>124</v>
      </c>
      <c r="B51" s="13"/>
      <c r="C51" s="13" t="s">
        <v>16</v>
      </c>
      <c r="D51" s="195" t="s">
        <v>16</v>
      </c>
    </row>
    <row r="52" spans="1:4" ht="20.25" customHeight="1">
      <c r="A52" s="210" t="s">
        <v>1219</v>
      </c>
      <c r="B52" s="30"/>
      <c r="C52" s="30" t="s">
        <v>16</v>
      </c>
      <c r="D52" s="211" t="s">
        <v>16</v>
      </c>
    </row>
    <row r="53" spans="1:4" ht="20.25" customHeight="1">
      <c r="A53" s="194" t="s">
        <v>180</v>
      </c>
      <c r="B53" s="13"/>
      <c r="C53" s="13" t="s">
        <v>16</v>
      </c>
      <c r="D53" s="195" t="s">
        <v>16</v>
      </c>
    </row>
    <row r="54" spans="1:4" ht="20.25" customHeight="1">
      <c r="A54" s="210" t="s">
        <v>190</v>
      </c>
      <c r="B54" s="30"/>
      <c r="C54" s="30" t="s">
        <v>16</v>
      </c>
      <c r="D54" s="211" t="s">
        <v>16</v>
      </c>
    </row>
    <row r="55" spans="1:4" ht="20.25" customHeight="1">
      <c r="A55" s="194" t="s">
        <v>1220</v>
      </c>
      <c r="B55" s="13"/>
      <c r="C55" s="13" t="s">
        <v>16</v>
      </c>
      <c r="D55" s="195" t="s">
        <v>16</v>
      </c>
    </row>
    <row r="56" spans="1:4" ht="20.25" customHeight="1">
      <c r="A56" s="210" t="s">
        <v>1221</v>
      </c>
      <c r="B56" s="30"/>
      <c r="C56" s="30" t="s">
        <v>16</v>
      </c>
      <c r="D56" s="211" t="s">
        <v>16</v>
      </c>
    </row>
    <row r="57" spans="1:4" ht="20.25" customHeight="1">
      <c r="A57" s="194" t="s">
        <v>1678</v>
      </c>
      <c r="B57" s="13"/>
      <c r="C57" s="13" t="s">
        <v>16</v>
      </c>
      <c r="D57" s="195" t="s">
        <v>16</v>
      </c>
    </row>
    <row r="58" spans="1:4" ht="20.25" customHeight="1">
      <c r="A58" s="210" t="s">
        <v>1232</v>
      </c>
      <c r="B58" s="30"/>
      <c r="C58" s="30" t="s">
        <v>16</v>
      </c>
      <c r="D58" s="211" t="s">
        <v>16</v>
      </c>
    </row>
    <row r="59" spans="1:4" ht="20.25" customHeight="1">
      <c r="A59" s="194" t="s">
        <v>179</v>
      </c>
      <c r="B59" s="13"/>
      <c r="C59" s="13" t="s">
        <v>16</v>
      </c>
      <c r="D59" s="195" t="s">
        <v>16</v>
      </c>
    </row>
    <row r="60" spans="1:4" ht="20.25" customHeight="1">
      <c r="A60" s="210" t="s">
        <v>787</v>
      </c>
      <c r="B60" s="30"/>
      <c r="C60" s="30" t="s">
        <v>16</v>
      </c>
      <c r="D60" s="211" t="s">
        <v>16</v>
      </c>
    </row>
    <row r="61" spans="1:4" ht="20.25" customHeight="1">
      <c r="A61" s="194" t="s">
        <v>285</v>
      </c>
      <c r="B61" s="13"/>
      <c r="C61" s="13" t="s">
        <v>16</v>
      </c>
      <c r="D61" s="195" t="s">
        <v>16</v>
      </c>
    </row>
    <row r="62" spans="1:4" ht="35.25" customHeight="1">
      <c r="A62" s="210" t="s">
        <v>1680</v>
      </c>
      <c r="B62" s="30"/>
      <c r="C62" s="30" t="s">
        <v>16</v>
      </c>
      <c r="D62" s="211" t="s">
        <v>16</v>
      </c>
    </row>
    <row r="63" spans="1:4" ht="5.25" customHeight="1">
      <c r="A63" s="196"/>
      <c r="B63" s="125"/>
      <c r="C63" s="126"/>
      <c r="D63" s="197"/>
    </row>
    <row r="64" spans="1:4" ht="20.25" customHeight="1">
      <c r="A64" s="194" t="s">
        <v>122</v>
      </c>
      <c r="B64" s="13"/>
      <c r="C64" s="13"/>
      <c r="D64" s="195" t="s">
        <v>16</v>
      </c>
    </row>
    <row r="65" spans="1:10" ht="20.25" customHeight="1">
      <c r="A65" s="210" t="s">
        <v>72</v>
      </c>
      <c r="B65" s="30"/>
      <c r="C65" s="30"/>
      <c r="D65" s="211" t="s">
        <v>16</v>
      </c>
    </row>
    <row r="66" spans="1:10" ht="20.25" customHeight="1">
      <c r="A66" s="194" t="s">
        <v>1222</v>
      </c>
      <c r="B66" s="13"/>
      <c r="C66" s="13"/>
      <c r="D66" s="195" t="s">
        <v>16</v>
      </c>
    </row>
    <row r="67" spans="1:10" ht="20.25" customHeight="1">
      <c r="A67" s="210" t="s">
        <v>1223</v>
      </c>
      <c r="B67" s="30"/>
      <c r="C67" s="30"/>
      <c r="D67" s="211" t="s">
        <v>16</v>
      </c>
    </row>
    <row r="68" spans="1:10" ht="20.25" customHeight="1">
      <c r="A68" s="194" t="s">
        <v>146</v>
      </c>
      <c r="B68" s="13"/>
      <c r="C68" s="13"/>
      <c r="D68" s="195" t="s">
        <v>16</v>
      </c>
    </row>
    <row r="69" spans="1:10" ht="20.25" customHeight="1">
      <c r="A69" s="210" t="s">
        <v>1224</v>
      </c>
      <c r="B69" s="30"/>
      <c r="C69" s="30"/>
      <c r="D69" s="211" t="s">
        <v>16</v>
      </c>
    </row>
    <row r="70" spans="1:10" ht="20.25" customHeight="1">
      <c r="A70" s="194" t="s">
        <v>595</v>
      </c>
      <c r="B70" s="13"/>
      <c r="C70" s="13"/>
      <c r="D70" s="195" t="s">
        <v>16</v>
      </c>
    </row>
    <row r="71" spans="1:10" ht="20.25" customHeight="1">
      <c r="A71" s="430" t="s">
        <v>947</v>
      </c>
      <c r="B71" s="431">
        <v>15000</v>
      </c>
      <c r="C71" s="431">
        <v>15000</v>
      </c>
      <c r="D71" s="431">
        <v>15000</v>
      </c>
    </row>
    <row r="72" spans="1:10" ht="6.75" customHeight="1">
      <c r="A72" s="212"/>
      <c r="B72" s="262"/>
      <c r="C72" s="263"/>
      <c r="D72" s="264"/>
    </row>
    <row r="73" spans="1:10" ht="23.25" customHeight="1">
      <c r="A73" s="213" t="s">
        <v>782</v>
      </c>
      <c r="B73" s="127"/>
      <c r="C73" s="128"/>
      <c r="D73" s="214"/>
    </row>
    <row r="74" spans="1:10" ht="23.25" customHeight="1">
      <c r="A74" s="215" t="s">
        <v>784</v>
      </c>
      <c r="B74" s="130"/>
      <c r="C74" s="519" t="s">
        <v>1357</v>
      </c>
      <c r="D74" s="520" t="s">
        <v>1359</v>
      </c>
    </row>
    <row r="75" spans="1:10" ht="23.25" customHeight="1">
      <c r="A75" s="217" t="s">
        <v>1225</v>
      </c>
      <c r="B75" s="133"/>
      <c r="C75" s="521" t="s">
        <v>1358</v>
      </c>
      <c r="D75" s="522" t="s">
        <v>1360</v>
      </c>
    </row>
    <row r="76" spans="1:10" s="94" customFormat="1" ht="18.95" customHeight="1">
      <c r="A76" s="426" t="s">
        <v>781</v>
      </c>
      <c r="B76" s="136"/>
      <c r="C76" s="1289">
        <v>80000</v>
      </c>
      <c r="D76" s="1283">
        <v>80000</v>
      </c>
    </row>
    <row r="77" spans="1:10" s="94" customFormat="1" ht="18.95" customHeight="1">
      <c r="A77" s="427" t="s">
        <v>286</v>
      </c>
      <c r="B77" s="136"/>
      <c r="C77" s="1289"/>
      <c r="D77" s="1283"/>
    </row>
    <row r="78" spans="1:10" s="94" customFormat="1" ht="18.95" customHeight="1">
      <c r="A78" s="427" t="s">
        <v>779</v>
      </c>
      <c r="B78" s="136"/>
      <c r="C78" s="1289"/>
      <c r="D78" s="1283"/>
    </row>
    <row r="79" spans="1:10" s="94" customFormat="1" ht="18.95" customHeight="1" thickBot="1">
      <c r="A79" s="428" t="s">
        <v>1226</v>
      </c>
      <c r="B79" s="198"/>
      <c r="C79" s="1290"/>
      <c r="D79" s="1284"/>
    </row>
    <row r="80" spans="1:10" s="19" customFormat="1" ht="9.9499999999999993" customHeight="1">
      <c r="A80" s="429"/>
      <c r="B80" s="168"/>
      <c r="C80" s="168"/>
      <c r="D80" s="168"/>
      <c r="E80" s="168"/>
      <c r="F80" s="168"/>
      <c r="G80" s="168"/>
      <c r="H80" s="168"/>
      <c r="I80" s="168"/>
      <c r="J80" s="1"/>
    </row>
    <row r="81" spans="1:9" s="1" customFormat="1" ht="9.9499999999999993" customHeight="1">
      <c r="A81" s="173"/>
      <c r="B81" s="168"/>
      <c r="C81" s="168"/>
      <c r="D81" s="168"/>
      <c r="E81" s="168"/>
      <c r="F81" s="168"/>
      <c r="G81" s="168"/>
      <c r="H81" s="168"/>
      <c r="I81" s="168"/>
    </row>
    <row r="82" spans="1:9" s="1" customFormat="1" ht="18">
      <c r="A82" s="804" t="s">
        <v>1679</v>
      </c>
      <c r="B82" s="168"/>
      <c r="C82" s="168"/>
      <c r="D82" s="168"/>
      <c r="E82" s="168"/>
      <c r="F82" s="168"/>
      <c r="G82" s="168"/>
      <c r="H82" s="168"/>
      <c r="I82" s="168"/>
    </row>
    <row r="83" spans="1:9" s="6" customFormat="1" ht="16.5" customHeight="1">
      <c r="A83" s="1265" t="s">
        <v>933</v>
      </c>
      <c r="B83" s="1265"/>
      <c r="C83" s="1265"/>
      <c r="D83" s="1265"/>
    </row>
    <row r="84" spans="1:9" s="6" customFormat="1" ht="205.5" customHeight="1">
      <c r="A84" s="1285" t="s">
        <v>1676</v>
      </c>
      <c r="B84" s="1285"/>
      <c r="C84" s="1285"/>
      <c r="D84" s="1285"/>
    </row>
    <row r="85" spans="1:9" ht="25.5" customHeight="1">
      <c r="A85" s="1270"/>
      <c r="B85" s="1270"/>
      <c r="C85" s="1271"/>
      <c r="D85" s="1271"/>
    </row>
    <row r="87" spans="1:9" ht="28.5">
      <c r="A87" s="139"/>
      <c r="C87" s="14"/>
      <c r="D87" s="14"/>
    </row>
    <row r="88" spans="1:9" ht="15.75">
      <c r="A88" s="507"/>
      <c r="B88" s="167"/>
      <c r="C88" s="167"/>
      <c r="D88" s="167"/>
    </row>
    <row r="89" spans="1:9">
      <c r="B89" s="167"/>
      <c r="C89" s="167"/>
      <c r="D89" s="167"/>
    </row>
    <row r="90" spans="1:9" s="4" customFormat="1" ht="15.75" customHeight="1">
      <c r="A90" s="1288"/>
      <c r="B90" s="167"/>
      <c r="C90" s="167"/>
      <c r="D90" s="167"/>
    </row>
    <row r="91" spans="1:9" s="4" customFormat="1" ht="15.75" customHeight="1">
      <c r="A91" s="1288"/>
      <c r="B91" s="167"/>
      <c r="C91" s="167"/>
      <c r="D91" s="167"/>
    </row>
    <row r="92" spans="1:9" s="4" customFormat="1" ht="15.75">
      <c r="A92" s="166"/>
      <c r="B92" s="167"/>
      <c r="C92" s="167"/>
      <c r="D92" s="167"/>
    </row>
    <row r="93" spans="1:9" s="4" customFormat="1" ht="15.75">
      <c r="A93" s="166"/>
      <c r="B93" s="167"/>
      <c r="C93" s="167"/>
      <c r="D93" s="167"/>
    </row>
    <row r="94" spans="1:9" s="4" customFormat="1" ht="15.75">
      <c r="A94" s="166"/>
      <c r="B94" s="167"/>
      <c r="C94" s="167"/>
      <c r="D94" s="167"/>
    </row>
    <row r="95" spans="1:9" ht="15.75">
      <c r="A95" s="166"/>
      <c r="B95" s="167"/>
      <c r="C95" s="167"/>
      <c r="D95" s="167"/>
    </row>
    <row r="96" spans="1:9" ht="15.75">
      <c r="A96" s="508"/>
      <c r="B96" s="167"/>
      <c r="C96" s="167"/>
      <c r="D96" s="167"/>
    </row>
    <row r="97" spans="1:4" ht="15.75">
      <c r="A97" s="508"/>
      <c r="B97" s="167"/>
      <c r="C97" s="167"/>
      <c r="D97" s="167"/>
    </row>
    <row r="98" spans="1:4" ht="15.75">
      <c r="A98" s="508"/>
      <c r="B98" s="167"/>
      <c r="C98" s="167"/>
      <c r="D98" s="167"/>
    </row>
    <row r="99" spans="1:4" ht="15.75">
      <c r="A99" s="508"/>
      <c r="B99" s="167"/>
      <c r="C99" s="167"/>
      <c r="D99" s="167"/>
    </row>
    <row r="100" spans="1:4" ht="15.75">
      <c r="A100" s="508"/>
      <c r="B100" s="167"/>
      <c r="C100" s="167"/>
      <c r="D100" s="167"/>
    </row>
    <row r="101" spans="1:4" ht="15.75">
      <c r="A101" s="508"/>
      <c r="B101" s="167"/>
      <c r="C101" s="167"/>
      <c r="D101" s="167"/>
    </row>
    <row r="102" spans="1:4" ht="15.75">
      <c r="A102" s="508"/>
      <c r="B102" s="1287"/>
      <c r="C102" s="1287"/>
      <c r="D102" s="1287"/>
    </row>
    <row r="103" spans="1:4" ht="15.75">
      <c r="A103" s="508"/>
      <c r="B103" s="1287"/>
      <c r="C103" s="1287"/>
      <c r="D103" s="1287"/>
    </row>
    <row r="104" spans="1:4" ht="15.75">
      <c r="A104" s="508"/>
      <c r="B104" s="1287"/>
      <c r="C104" s="1287"/>
      <c r="D104" s="1287"/>
    </row>
    <row r="107" spans="1:4" ht="15.75">
      <c r="A107" s="508"/>
      <c r="B107" s="1143"/>
      <c r="C107" s="1143"/>
      <c r="D107" s="1143"/>
    </row>
    <row r="108" spans="1:4" ht="15.75">
      <c r="A108" s="508"/>
      <c r="B108" s="1143"/>
      <c r="C108" s="1143"/>
      <c r="D108" s="1143"/>
    </row>
    <row r="109" spans="1:4" ht="15.75">
      <c r="A109" s="508"/>
      <c r="B109" s="1143"/>
      <c r="C109" s="1143"/>
      <c r="D109" s="1143"/>
    </row>
    <row r="110" spans="1:4" ht="15.75">
      <c r="A110" s="508"/>
      <c r="B110" s="1143"/>
      <c r="C110" s="1143"/>
      <c r="D110" s="1143"/>
    </row>
    <row r="111" spans="1:4" ht="15.75">
      <c r="A111" s="508"/>
      <c r="B111" s="1143"/>
      <c r="C111" s="1143"/>
      <c r="D111" s="1143"/>
    </row>
    <row r="112" spans="1:4" ht="15.75">
      <c r="A112" s="508"/>
      <c r="B112" s="1143"/>
      <c r="C112" s="1143"/>
      <c r="D112" s="1143"/>
    </row>
    <row r="113" spans="1:4" ht="15.75">
      <c r="A113" s="508"/>
      <c r="B113" s="1143"/>
      <c r="C113" s="1143"/>
      <c r="D113" s="1143"/>
    </row>
    <row r="114" spans="1:4" ht="15.75">
      <c r="A114" s="508"/>
      <c r="B114" s="1143"/>
      <c r="C114" s="1143"/>
      <c r="D114" s="1143"/>
    </row>
    <row r="115" spans="1:4" ht="15.75">
      <c r="A115" s="508"/>
      <c r="B115" s="1143"/>
      <c r="C115" s="1143"/>
      <c r="D115" s="1143"/>
    </row>
    <row r="116" spans="1:4" ht="15.75">
      <c r="A116" s="508"/>
      <c r="B116" s="1143"/>
      <c r="C116" s="1143"/>
      <c r="D116" s="1143"/>
    </row>
    <row r="117" spans="1:4" ht="15.75">
      <c r="A117" s="508"/>
      <c r="B117" s="1143"/>
      <c r="C117" s="1143"/>
      <c r="D117" s="1143"/>
    </row>
    <row r="118" spans="1:4" ht="15.75">
      <c r="A118" s="508"/>
      <c r="B118" s="1143"/>
      <c r="C118" s="1143"/>
      <c r="D118" s="1143"/>
    </row>
    <row r="119" spans="1:4" ht="15.75">
      <c r="A119" s="508"/>
      <c r="B119" s="1143"/>
      <c r="C119" s="1143"/>
      <c r="D119" s="1143"/>
    </row>
    <row r="120" spans="1:4" ht="15.75">
      <c r="A120" s="508"/>
      <c r="B120" s="1143"/>
      <c r="C120" s="1143"/>
      <c r="D120" s="1143"/>
    </row>
    <row r="121" spans="1:4" ht="15.75">
      <c r="A121" s="508"/>
      <c r="B121" s="1143"/>
      <c r="C121" s="1143"/>
      <c r="D121" s="1143"/>
    </row>
    <row r="701" spans="1:1">
      <c r="A701" s="557"/>
    </row>
  </sheetData>
  <mergeCells count="31">
    <mergeCell ref="A85:D85"/>
    <mergeCell ref="A1:D1"/>
    <mergeCell ref="A2:D2"/>
    <mergeCell ref="A3:D3"/>
    <mergeCell ref="A4:D4"/>
    <mergeCell ref="B15:D15"/>
    <mergeCell ref="B16:D16"/>
    <mergeCell ref="A17:D17"/>
    <mergeCell ref="C76:C79"/>
    <mergeCell ref="D76:D79"/>
    <mergeCell ref="A83:D83"/>
    <mergeCell ref="A84:D84"/>
    <mergeCell ref="B114:D114"/>
    <mergeCell ref="A90:A91"/>
    <mergeCell ref="B102:D102"/>
    <mergeCell ref="B103:D103"/>
    <mergeCell ref="B104:D104"/>
    <mergeCell ref="B107:D107"/>
    <mergeCell ref="B108:D108"/>
    <mergeCell ref="B109:D109"/>
    <mergeCell ref="B110:D110"/>
    <mergeCell ref="B111:D111"/>
    <mergeCell ref="B112:D112"/>
    <mergeCell ref="B113:D113"/>
    <mergeCell ref="B121:D121"/>
    <mergeCell ref="B115:D115"/>
    <mergeCell ref="B116:D116"/>
    <mergeCell ref="B117:D117"/>
    <mergeCell ref="B118:D118"/>
    <mergeCell ref="B119:D119"/>
    <mergeCell ref="B120:D120"/>
  </mergeCells>
  <pageMargins left="0.11811023622047245" right="0.11811023622047245" top="0.15748031496062992" bottom="0.74803149606299213" header="0.31496062992125984" footer="0.31496062992125984"/>
  <pageSetup paperSize="9" scale="37"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S696"/>
  <sheetViews>
    <sheetView showGridLines="0" view="pageBreakPreview" zoomScale="60" zoomScaleNormal="70" zoomScalePageLayoutView="70" workbookViewId="0">
      <selection activeCell="A7" sqref="A7"/>
    </sheetView>
  </sheetViews>
  <sheetFormatPr defaultRowHeight="12.75"/>
  <cols>
    <col min="1" max="1" width="106.5703125" style="15" customWidth="1"/>
    <col min="2" max="4" width="32.7109375" customWidth="1"/>
    <col min="5" max="5" width="15.140625" style="19" customWidth="1"/>
    <col min="6" max="9" width="9.140625" style="19"/>
    <col min="10" max="10" width="11.42578125" style="19" customWidth="1"/>
    <col min="11" max="11" width="11" style="19" customWidth="1"/>
    <col min="12" max="12" width="10.85546875" style="19" customWidth="1"/>
    <col min="13" max="14" width="9.140625" style="19"/>
    <col min="15" max="15" width="10.5703125" style="19" customWidth="1"/>
    <col min="16" max="16384" width="9.140625" style="19"/>
  </cols>
  <sheetData>
    <row r="1" spans="1:19" ht="87" customHeight="1">
      <c r="A1" s="140"/>
      <c r="B1" s="141"/>
      <c r="C1" s="141"/>
      <c r="D1" s="141"/>
    </row>
    <row r="2" spans="1:19" ht="23.25" customHeight="1">
      <c r="A2" s="140"/>
      <c r="B2" s="141"/>
      <c r="C2" s="141"/>
      <c r="D2" s="141"/>
    </row>
    <row r="3" spans="1:19" ht="80.25" customHeight="1">
      <c r="A3" s="140"/>
      <c r="B3" s="141"/>
      <c r="C3" s="141"/>
      <c r="D3" s="141"/>
    </row>
    <row r="4" spans="1:19" ht="0.75" customHeight="1">
      <c r="A4" s="140"/>
      <c r="B4" s="141"/>
      <c r="C4" s="141"/>
      <c r="D4" s="141"/>
    </row>
    <row r="5" spans="1:19" ht="8.25" hidden="1" customHeight="1">
      <c r="A5" s="140"/>
      <c r="B5" s="141"/>
      <c r="C5" s="141"/>
      <c r="D5" s="141"/>
    </row>
    <row r="6" spans="1:19" s="1" customFormat="1" ht="37.5" customHeight="1" thickBot="1">
      <c r="A6" s="1291" t="s">
        <v>1582</v>
      </c>
      <c r="B6" s="1291"/>
      <c r="C6" s="1291"/>
      <c r="D6" s="1291"/>
    </row>
    <row r="7" spans="1:19" s="1" customFormat="1" ht="27.75" customHeight="1">
      <c r="A7" s="142" t="s">
        <v>1</v>
      </c>
      <c r="B7" s="143" t="s">
        <v>789</v>
      </c>
      <c r="C7" s="143" t="s">
        <v>13</v>
      </c>
      <c r="D7" s="144" t="s">
        <v>144</v>
      </c>
      <c r="I7" s="576"/>
      <c r="J7" s="576"/>
      <c r="K7" s="576"/>
      <c r="L7" s="576"/>
      <c r="M7" s="576"/>
      <c r="N7" s="576"/>
      <c r="O7" s="576"/>
      <c r="P7" s="576"/>
      <c r="Q7" s="576"/>
      <c r="R7" s="576"/>
      <c r="S7" s="576"/>
    </row>
    <row r="8" spans="1:19" s="16" customFormat="1" ht="22.5" customHeight="1">
      <c r="A8" s="145" t="s">
        <v>794</v>
      </c>
      <c r="B8" s="113">
        <f>1699000+J10</f>
        <v>1954000</v>
      </c>
      <c r="C8" s="1292"/>
      <c r="D8" s="1294"/>
      <c r="I8" s="577"/>
      <c r="J8" s="577"/>
      <c r="K8" s="577"/>
      <c r="L8" s="577"/>
      <c r="M8" s="577"/>
      <c r="N8" s="578"/>
      <c r="O8" s="578"/>
      <c r="P8" s="578"/>
      <c r="Q8" s="577"/>
      <c r="R8" s="577"/>
      <c r="S8" s="577"/>
    </row>
    <row r="9" spans="1:19" s="16" customFormat="1" ht="22.5" customHeight="1">
      <c r="A9" s="145" t="s">
        <v>795</v>
      </c>
      <c r="B9" s="260" t="s">
        <v>790</v>
      </c>
      <c r="C9" s="1293"/>
      <c r="D9" s="1295"/>
      <c r="I9" s="577"/>
      <c r="J9" s="579" t="s">
        <v>366</v>
      </c>
      <c r="K9" s="579" t="s">
        <v>893</v>
      </c>
      <c r="L9" s="580" t="s">
        <v>912</v>
      </c>
      <c r="M9" s="580" t="s">
        <v>912</v>
      </c>
      <c r="N9" s="580" t="s">
        <v>996</v>
      </c>
      <c r="O9" s="580" t="s">
        <v>1161</v>
      </c>
      <c r="P9" s="580" t="s">
        <v>1230</v>
      </c>
      <c r="Q9" s="580" t="s">
        <v>1240</v>
      </c>
      <c r="R9" s="580" t="s">
        <v>1339</v>
      </c>
      <c r="S9" s="577" t="s">
        <v>1581</v>
      </c>
    </row>
    <row r="10" spans="1:19" s="16" customFormat="1" ht="22.5" customHeight="1">
      <c r="A10" s="145" t="s">
        <v>796</v>
      </c>
      <c r="B10" s="1298"/>
      <c r="C10" s="114">
        <f>1869000+J10</f>
        <v>2124000</v>
      </c>
      <c r="D10" s="116">
        <f>1949000+J10</f>
        <v>2204000</v>
      </c>
      <c r="I10" s="577"/>
      <c r="J10" s="579">
        <f>SUM(K10:T10)</f>
        <v>255000</v>
      </c>
      <c r="K10" s="579">
        <v>78000</v>
      </c>
      <c r="L10" s="580">
        <v>20000</v>
      </c>
      <c r="M10" s="581">
        <v>54000</v>
      </c>
      <c r="N10" s="581">
        <v>48000</v>
      </c>
      <c r="O10" s="581">
        <v>15000</v>
      </c>
      <c r="P10" s="581">
        <v>10000</v>
      </c>
      <c r="Q10" s="581">
        <v>15000</v>
      </c>
      <c r="R10" s="581">
        <v>10000</v>
      </c>
      <c r="S10" s="577">
        <v>5000</v>
      </c>
    </row>
    <row r="11" spans="1:19" s="16" customFormat="1" ht="22.5" customHeight="1">
      <c r="A11" s="509" t="s">
        <v>797</v>
      </c>
      <c r="B11" s="1299"/>
      <c r="C11" s="510" t="s">
        <v>791</v>
      </c>
      <c r="D11" s="259" t="s">
        <v>838</v>
      </c>
      <c r="I11" s="577"/>
      <c r="J11" s="577"/>
      <c r="K11" s="577"/>
      <c r="L11" s="577"/>
      <c r="M11" s="578"/>
      <c r="N11" s="578"/>
      <c r="O11" s="578"/>
      <c r="P11" s="578"/>
      <c r="Q11" s="577"/>
      <c r="R11" s="577"/>
      <c r="S11" s="577"/>
    </row>
    <row r="12" spans="1:19" s="16" customFormat="1" ht="22.5" customHeight="1">
      <c r="A12" s="145" t="s">
        <v>18</v>
      </c>
      <c r="B12" s="1277"/>
      <c r="C12" s="1300"/>
      <c r="D12" s="1301"/>
      <c r="I12" s="577"/>
      <c r="J12" s="577"/>
      <c r="K12" s="577"/>
      <c r="L12" s="577"/>
      <c r="M12" s="577"/>
      <c r="N12" s="577"/>
      <c r="O12" s="577"/>
      <c r="P12" s="577"/>
      <c r="Q12" s="577"/>
      <c r="R12" s="577"/>
      <c r="S12" s="577"/>
    </row>
    <row r="13" spans="1:19" ht="27" customHeight="1" thickBot="1">
      <c r="A13" s="146" t="s">
        <v>108</v>
      </c>
      <c r="B13" s="1119"/>
      <c r="C13" s="1119"/>
      <c r="D13" s="1120"/>
      <c r="I13" s="582"/>
      <c r="J13" s="582"/>
      <c r="K13" s="582"/>
      <c r="L13" s="582"/>
      <c r="M13" s="582"/>
      <c r="N13" s="582"/>
      <c r="O13" s="582"/>
      <c r="P13" s="582"/>
      <c r="Q13" s="582"/>
      <c r="R13" s="582"/>
      <c r="S13" s="582"/>
    </row>
    <row r="14" spans="1:19" ht="24" customHeight="1" thickBot="1">
      <c r="A14" s="1302" t="s">
        <v>798</v>
      </c>
      <c r="B14" s="1303"/>
      <c r="C14" s="1303"/>
      <c r="D14" s="1304"/>
    </row>
    <row r="15" spans="1:19" ht="24" customHeight="1">
      <c r="A15" s="147" t="s">
        <v>799</v>
      </c>
      <c r="B15" s="267" t="s">
        <v>980</v>
      </c>
      <c r="C15" s="267"/>
      <c r="D15" s="268"/>
    </row>
    <row r="16" spans="1:19" ht="24" customHeight="1">
      <c r="A16" s="147" t="s">
        <v>800</v>
      </c>
      <c r="B16" s="265" t="s">
        <v>840</v>
      </c>
      <c r="C16" s="265"/>
      <c r="D16" s="266"/>
    </row>
    <row r="17" spans="1:4" ht="24" customHeight="1">
      <c r="A17" s="147" t="s">
        <v>801</v>
      </c>
      <c r="B17" s="265" t="s">
        <v>841</v>
      </c>
      <c r="C17" s="265"/>
      <c r="D17" s="266"/>
    </row>
    <row r="18" spans="1:4" ht="24" customHeight="1">
      <c r="A18" s="147" t="s">
        <v>802</v>
      </c>
      <c r="B18" s="265" t="s">
        <v>803</v>
      </c>
      <c r="C18" s="265"/>
      <c r="D18" s="266"/>
    </row>
    <row r="19" spans="1:4" ht="24" customHeight="1">
      <c r="A19" s="147" t="s">
        <v>804</v>
      </c>
      <c r="B19" s="265" t="s">
        <v>805</v>
      </c>
      <c r="C19" s="265"/>
      <c r="D19" s="266"/>
    </row>
    <row r="20" spans="1:4" ht="24" customHeight="1">
      <c r="A20" s="147" t="s">
        <v>806</v>
      </c>
      <c r="B20" s="265" t="s">
        <v>807</v>
      </c>
      <c r="C20" s="265"/>
      <c r="D20" s="266"/>
    </row>
    <row r="21" spans="1:4" ht="24" customHeight="1">
      <c r="A21" s="147" t="s">
        <v>808</v>
      </c>
      <c r="B21" s="265" t="s">
        <v>809</v>
      </c>
      <c r="C21" s="265"/>
      <c r="D21" s="266"/>
    </row>
    <row r="22" spans="1:4" ht="24" customHeight="1">
      <c r="A22" s="147" t="s">
        <v>810</v>
      </c>
      <c r="B22" s="265" t="s">
        <v>811</v>
      </c>
      <c r="C22" s="265"/>
      <c r="D22" s="266"/>
    </row>
    <row r="23" spans="1:4" ht="24" customHeight="1">
      <c r="A23" s="147" t="s">
        <v>812</v>
      </c>
      <c r="B23" s="265" t="s">
        <v>813</v>
      </c>
      <c r="C23" s="265"/>
      <c r="D23" s="266"/>
    </row>
    <row r="24" spans="1:4" ht="24" customHeight="1">
      <c r="A24" s="147" t="s">
        <v>814</v>
      </c>
      <c r="B24" s="265" t="s">
        <v>815</v>
      </c>
      <c r="C24" s="265"/>
      <c r="D24" s="266"/>
    </row>
    <row r="25" spans="1:4" ht="24" customHeight="1">
      <c r="A25" s="147" t="s">
        <v>816</v>
      </c>
      <c r="B25" s="265" t="s">
        <v>817</v>
      </c>
      <c r="C25" s="265"/>
      <c r="D25" s="266"/>
    </row>
    <row r="26" spans="1:4" ht="24" customHeight="1">
      <c r="A26" s="147" t="s">
        <v>818</v>
      </c>
      <c r="B26" s="265" t="s">
        <v>819</v>
      </c>
      <c r="C26" s="265"/>
      <c r="D26" s="266"/>
    </row>
    <row r="27" spans="1:4" ht="24" customHeight="1">
      <c r="A27" s="147" t="s">
        <v>820</v>
      </c>
      <c r="B27" s="265" t="s">
        <v>821</v>
      </c>
      <c r="C27" s="265"/>
      <c r="D27" s="266"/>
    </row>
    <row r="28" spans="1:4" ht="24" customHeight="1">
      <c r="A28" s="147" t="s">
        <v>822</v>
      </c>
      <c r="B28" s="265" t="s">
        <v>981</v>
      </c>
      <c r="C28" s="265"/>
      <c r="D28" s="266"/>
    </row>
    <row r="29" spans="1:4" ht="24" customHeight="1">
      <c r="A29" s="147" t="s">
        <v>983</v>
      </c>
      <c r="B29" s="265" t="s">
        <v>982</v>
      </c>
      <c r="C29" s="265"/>
      <c r="D29" s="266"/>
    </row>
    <row r="30" spans="1:4" s="1" customFormat="1" ht="27.75" customHeight="1">
      <c r="A30" s="147" t="s">
        <v>984</v>
      </c>
      <c r="B30" s="1296"/>
      <c r="C30" s="1296"/>
      <c r="D30" s="1297"/>
    </row>
    <row r="31" spans="1:4" ht="19.5" customHeight="1">
      <c r="A31" s="148" t="s">
        <v>1</v>
      </c>
      <c r="B31" s="149" t="s">
        <v>789</v>
      </c>
      <c r="C31" s="149" t="s">
        <v>13</v>
      </c>
      <c r="D31" s="150" t="s">
        <v>144</v>
      </c>
    </row>
    <row r="32" spans="1:4" ht="19.5" customHeight="1">
      <c r="A32" s="60" t="s">
        <v>46</v>
      </c>
      <c r="B32" s="56" t="s">
        <v>16</v>
      </c>
      <c r="C32" s="56" t="s">
        <v>16</v>
      </c>
      <c r="D32" s="61"/>
    </row>
    <row r="33" spans="1:4" ht="19.5" customHeight="1">
      <c r="A33" s="59" t="s">
        <v>45</v>
      </c>
      <c r="B33" s="54" t="s">
        <v>16</v>
      </c>
      <c r="C33" s="54" t="s">
        <v>16</v>
      </c>
      <c r="D33" s="55"/>
    </row>
    <row r="34" spans="1:4" ht="19.5" customHeight="1">
      <c r="A34" s="60" t="s">
        <v>26</v>
      </c>
      <c r="B34" s="56" t="s">
        <v>16</v>
      </c>
      <c r="C34" s="56" t="s">
        <v>16</v>
      </c>
      <c r="D34" s="61"/>
    </row>
    <row r="35" spans="1:4" ht="6" customHeight="1">
      <c r="A35" s="62"/>
      <c r="B35" s="57"/>
      <c r="C35" s="57"/>
      <c r="D35" s="63"/>
    </row>
    <row r="36" spans="1:4" ht="19.5" customHeight="1">
      <c r="A36" s="59" t="s">
        <v>25</v>
      </c>
      <c r="B36" s="54"/>
      <c r="C36" s="54" t="s">
        <v>16</v>
      </c>
      <c r="D36" s="55" t="s">
        <v>16</v>
      </c>
    </row>
    <row r="37" spans="1:4" ht="19.5" customHeight="1">
      <c r="A37" s="60" t="s">
        <v>48</v>
      </c>
      <c r="B37" s="56"/>
      <c r="C37" s="56" t="s">
        <v>16</v>
      </c>
      <c r="D37" s="61" t="s">
        <v>16</v>
      </c>
    </row>
    <row r="38" spans="1:4" ht="6" customHeight="1">
      <c r="A38" s="62"/>
      <c r="B38" s="57"/>
      <c r="C38" s="57"/>
      <c r="D38" s="63"/>
    </row>
    <row r="39" spans="1:4" ht="19.5" customHeight="1">
      <c r="A39" s="59" t="s">
        <v>823</v>
      </c>
      <c r="B39" s="54"/>
      <c r="C39" s="54" t="s">
        <v>16</v>
      </c>
      <c r="D39" s="55" t="s">
        <v>16</v>
      </c>
    </row>
    <row r="40" spans="1:4" s="18" customFormat="1" ht="19.5" customHeight="1">
      <c r="A40" s="60" t="s">
        <v>8</v>
      </c>
      <c r="B40" s="56"/>
      <c r="C40" s="56" t="s">
        <v>16</v>
      </c>
      <c r="D40" s="61" t="s">
        <v>16</v>
      </c>
    </row>
    <row r="41" spans="1:4" s="18" customFormat="1" ht="19.5" customHeight="1">
      <c r="A41" s="59" t="s">
        <v>69</v>
      </c>
      <c r="B41" s="54"/>
      <c r="C41" s="54" t="s">
        <v>16</v>
      </c>
      <c r="D41" s="55" t="s">
        <v>16</v>
      </c>
    </row>
    <row r="42" spans="1:4" s="18" customFormat="1" ht="19.5" customHeight="1">
      <c r="A42" s="60" t="s">
        <v>121</v>
      </c>
      <c r="B42" s="56"/>
      <c r="C42" s="56" t="s">
        <v>16</v>
      </c>
      <c r="D42" s="61" t="s">
        <v>16</v>
      </c>
    </row>
    <row r="43" spans="1:4" s="18" customFormat="1" ht="6" customHeight="1">
      <c r="A43" s="62"/>
      <c r="B43" s="57"/>
      <c r="C43" s="57"/>
      <c r="D43" s="63"/>
    </row>
    <row r="44" spans="1:4" s="18" customFormat="1" ht="19.5" customHeight="1">
      <c r="A44" s="59" t="s">
        <v>792</v>
      </c>
      <c r="B44" s="54"/>
      <c r="C44" s="54"/>
      <c r="D44" s="55" t="s">
        <v>16</v>
      </c>
    </row>
    <row r="45" spans="1:4" s="18" customFormat="1" ht="19.5" customHeight="1">
      <c r="A45" s="60" t="s">
        <v>27</v>
      </c>
      <c r="B45" s="56"/>
      <c r="C45" s="56"/>
      <c r="D45" s="61" t="s">
        <v>16</v>
      </c>
    </row>
    <row r="46" spans="1:4" s="18" customFormat="1" ht="19.5" customHeight="1">
      <c r="A46" s="59" t="s">
        <v>1233</v>
      </c>
      <c r="B46" s="54"/>
      <c r="C46" s="54"/>
      <c r="D46" s="55" t="s">
        <v>16</v>
      </c>
    </row>
    <row r="47" spans="1:4" s="18" customFormat="1" ht="19.5" customHeight="1">
      <c r="A47" s="60" t="s">
        <v>793</v>
      </c>
      <c r="B47" s="56"/>
      <c r="C47" s="56"/>
      <c r="D47" s="61" t="s">
        <v>16</v>
      </c>
    </row>
    <row r="48" spans="1:4" s="18" customFormat="1" ht="19.5" customHeight="1">
      <c r="A48" s="59" t="s">
        <v>1337</v>
      </c>
      <c r="B48" s="54"/>
      <c r="C48" s="54"/>
      <c r="D48" s="55" t="s">
        <v>16</v>
      </c>
    </row>
    <row r="49" spans="1:10" s="18" customFormat="1" ht="19.5" customHeight="1">
      <c r="A49" s="60" t="s">
        <v>47</v>
      </c>
      <c r="B49" s="56"/>
      <c r="C49" s="56"/>
      <c r="D49" s="61" t="s">
        <v>16</v>
      </c>
    </row>
    <row r="50" spans="1:10" s="18" customFormat="1" ht="19.5" customHeight="1">
      <c r="A50" s="59" t="s">
        <v>824</v>
      </c>
      <c r="B50" s="54"/>
      <c r="C50" s="54"/>
      <c r="D50" s="55" t="s">
        <v>16</v>
      </c>
    </row>
    <row r="51" spans="1:10" s="1" customFormat="1" ht="19.5" customHeight="1">
      <c r="A51" s="60" t="s">
        <v>49</v>
      </c>
      <c r="B51" s="56"/>
      <c r="C51" s="56"/>
      <c r="D51" s="61" t="s">
        <v>16</v>
      </c>
    </row>
    <row r="52" spans="1:10" s="18" customFormat="1" ht="19.5" customHeight="1">
      <c r="A52" s="272" t="s">
        <v>947</v>
      </c>
      <c r="B52" s="273">
        <v>25000</v>
      </c>
      <c r="C52" s="273">
        <v>25000</v>
      </c>
      <c r="D52" s="273">
        <v>25000</v>
      </c>
    </row>
    <row r="53" spans="1:10" ht="19.5" customHeight="1">
      <c r="A53" s="172" t="s">
        <v>954</v>
      </c>
      <c r="B53" s="149">
        <f>B8</f>
        <v>1954000</v>
      </c>
      <c r="C53" s="149">
        <f>C10</f>
        <v>2124000</v>
      </c>
      <c r="D53" s="150">
        <f>D10</f>
        <v>2204000</v>
      </c>
    </row>
    <row r="54" spans="1:10" ht="9.9499999999999993" customHeight="1">
      <c r="A54" s="171"/>
      <c r="B54" s="169"/>
      <c r="C54" s="169"/>
      <c r="D54" s="170"/>
      <c r="E54" s="168"/>
      <c r="F54" s="168"/>
      <c r="G54" s="168"/>
      <c r="H54" s="168"/>
      <c r="I54" s="168"/>
      <c r="J54" s="1"/>
    </row>
    <row r="55" spans="1:10">
      <c r="A55" s="15" t="s">
        <v>439</v>
      </c>
    </row>
    <row r="56" spans="1:10">
      <c r="B56" s="3"/>
      <c r="C56" s="3"/>
      <c r="D56" s="3"/>
    </row>
    <row r="696" spans="1:1">
      <c r="A696" s="556"/>
    </row>
  </sheetData>
  <mergeCells count="8">
    <mergeCell ref="A6:D6"/>
    <mergeCell ref="C8:C9"/>
    <mergeCell ref="D8:D9"/>
    <mergeCell ref="B30:D30"/>
    <mergeCell ref="B10:B11"/>
    <mergeCell ref="B12:D12"/>
    <mergeCell ref="B13:D13"/>
    <mergeCell ref="A14:D14"/>
  </mergeCells>
  <printOptions horizontalCentered="1"/>
  <pageMargins left="0.23622047244094491" right="0.23622047244094491" top="0.35433070866141736" bottom="0.74803149606299213" header="0.31496062992125984" footer="0.31496062992125984"/>
  <pageSetup paperSize="9" scale="4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R753"/>
  <sheetViews>
    <sheetView topLeftCell="A721" zoomScaleNormal="100" zoomScalePageLayoutView="85" workbookViewId="0">
      <selection activeCell="B751" sqref="B751"/>
    </sheetView>
  </sheetViews>
  <sheetFormatPr defaultRowHeight="12.75"/>
  <cols>
    <col min="1" max="1" width="16.42578125" style="36" customWidth="1"/>
    <col min="2" max="2" width="21.85546875" style="25" customWidth="1"/>
    <col min="3" max="3" width="19.42578125" style="25" customWidth="1"/>
    <col min="4" max="4" width="61.140625" style="25" customWidth="1"/>
    <col min="5" max="16384" width="9.140625" style="25"/>
  </cols>
  <sheetData>
    <row r="1" spans="1:3">
      <c r="A1" s="36" t="s">
        <v>54</v>
      </c>
      <c r="B1" s="25" t="s">
        <v>55</v>
      </c>
      <c r="C1" s="25" t="s">
        <v>56</v>
      </c>
    </row>
    <row r="2" spans="1:3">
      <c r="A2" s="37">
        <v>40679</v>
      </c>
      <c r="B2" s="25" t="s">
        <v>57</v>
      </c>
      <c r="C2" s="25" t="s">
        <v>58</v>
      </c>
    </row>
    <row r="3" spans="1:3">
      <c r="A3" s="37">
        <v>40701</v>
      </c>
      <c r="B3" s="25" t="s">
        <v>59</v>
      </c>
      <c r="C3" s="25" t="s">
        <v>60</v>
      </c>
    </row>
    <row r="4" spans="1:3">
      <c r="A4" s="37">
        <v>40717</v>
      </c>
      <c r="B4" s="25" t="s">
        <v>61</v>
      </c>
      <c r="C4" s="25" t="s">
        <v>62</v>
      </c>
    </row>
    <row r="5" spans="1:3">
      <c r="A5" s="38">
        <v>40767</v>
      </c>
      <c r="B5" s="39" t="s">
        <v>63</v>
      </c>
      <c r="C5" s="40" t="s">
        <v>64</v>
      </c>
    </row>
    <row r="6" spans="1:3">
      <c r="A6" s="41"/>
      <c r="B6" s="42"/>
      <c r="C6" s="43" t="s">
        <v>65</v>
      </c>
    </row>
    <row r="7" spans="1:3">
      <c r="A7" s="37">
        <v>40771</v>
      </c>
      <c r="B7" s="27" t="s">
        <v>67</v>
      </c>
      <c r="C7" s="27" t="s">
        <v>68</v>
      </c>
    </row>
    <row r="8" spans="1:3">
      <c r="A8" s="37">
        <v>40777</v>
      </c>
      <c r="B8" s="27" t="s">
        <v>70</v>
      </c>
      <c r="C8" s="27" t="s">
        <v>71</v>
      </c>
    </row>
    <row r="9" spans="1:3">
      <c r="A9" s="37">
        <v>40791</v>
      </c>
      <c r="B9" s="27" t="s">
        <v>73</v>
      </c>
      <c r="C9" s="27" t="s">
        <v>74</v>
      </c>
    </row>
    <row r="10" spans="1:3">
      <c r="A10" s="37">
        <v>40791</v>
      </c>
      <c r="B10" s="27" t="s">
        <v>81</v>
      </c>
      <c r="C10" s="27" t="s">
        <v>82</v>
      </c>
    </row>
    <row r="11" spans="1:3">
      <c r="A11" s="37">
        <v>40805</v>
      </c>
      <c r="B11" s="27" t="s">
        <v>83</v>
      </c>
      <c r="C11" s="27" t="s">
        <v>84</v>
      </c>
    </row>
    <row r="12" spans="1:3">
      <c r="A12" s="37">
        <v>40815</v>
      </c>
      <c r="B12" s="27" t="s">
        <v>61</v>
      </c>
      <c r="C12" s="27" t="s">
        <v>85</v>
      </c>
    </row>
    <row r="13" spans="1:3">
      <c r="A13" s="37">
        <v>40820</v>
      </c>
      <c r="B13" s="27" t="s">
        <v>86</v>
      </c>
      <c r="C13" s="27" t="s">
        <v>87</v>
      </c>
    </row>
    <row r="14" spans="1:3">
      <c r="A14" s="37">
        <v>40820</v>
      </c>
      <c r="B14" s="27" t="s">
        <v>57</v>
      </c>
      <c r="C14" s="27" t="s">
        <v>98</v>
      </c>
    </row>
    <row r="15" spans="1:3">
      <c r="A15" s="37">
        <v>40820</v>
      </c>
      <c r="B15" s="27" t="s">
        <v>94</v>
      </c>
      <c r="C15" s="27" t="s">
        <v>99</v>
      </c>
    </row>
    <row r="16" spans="1:3">
      <c r="A16" s="37">
        <v>40829</v>
      </c>
      <c r="B16" s="27" t="s">
        <v>59</v>
      </c>
      <c r="C16" s="27" t="s">
        <v>88</v>
      </c>
    </row>
    <row r="17" spans="1:3">
      <c r="A17" s="37">
        <v>40848</v>
      </c>
      <c r="B17" s="27" t="s">
        <v>89</v>
      </c>
      <c r="C17" s="27" t="s">
        <v>90</v>
      </c>
    </row>
    <row r="18" spans="1:3">
      <c r="A18" s="37">
        <v>40849</v>
      </c>
      <c r="B18" s="27" t="s">
        <v>81</v>
      </c>
      <c r="C18" s="27" t="s">
        <v>91</v>
      </c>
    </row>
    <row r="19" spans="1:3">
      <c r="A19" s="37">
        <v>40850</v>
      </c>
      <c r="B19" s="27" t="s">
        <v>81</v>
      </c>
      <c r="C19" s="27" t="s">
        <v>92</v>
      </c>
    </row>
    <row r="20" spans="1:3">
      <c r="A20" s="37">
        <v>40854</v>
      </c>
      <c r="B20" s="27" t="s">
        <v>81</v>
      </c>
      <c r="C20" s="27" t="s">
        <v>93</v>
      </c>
    </row>
    <row r="21" spans="1:3">
      <c r="A21" s="37">
        <v>40878</v>
      </c>
      <c r="B21" s="27" t="s">
        <v>94</v>
      </c>
      <c r="C21" s="27" t="s">
        <v>95</v>
      </c>
    </row>
    <row r="22" spans="1:3">
      <c r="A22" s="37">
        <v>40899</v>
      </c>
      <c r="B22" s="27" t="s">
        <v>73</v>
      </c>
      <c r="C22" s="27" t="s">
        <v>97</v>
      </c>
    </row>
    <row r="23" spans="1:3">
      <c r="A23" s="37">
        <v>40940</v>
      </c>
      <c r="B23" s="27" t="s">
        <v>59</v>
      </c>
      <c r="C23" s="27" t="s">
        <v>100</v>
      </c>
    </row>
    <row r="24" spans="1:3">
      <c r="A24" s="37">
        <v>40940</v>
      </c>
      <c r="B24" s="27" t="s">
        <v>57</v>
      </c>
      <c r="C24" s="27" t="s">
        <v>101</v>
      </c>
    </row>
    <row r="25" spans="1:3">
      <c r="A25" s="37">
        <v>40956</v>
      </c>
      <c r="B25" s="27" t="s">
        <v>61</v>
      </c>
      <c r="C25" s="27" t="s">
        <v>102</v>
      </c>
    </row>
    <row r="26" spans="1:3">
      <c r="A26" s="37">
        <v>40961</v>
      </c>
      <c r="B26" s="27" t="s">
        <v>59</v>
      </c>
      <c r="C26" s="27" t="s">
        <v>105</v>
      </c>
    </row>
    <row r="27" spans="1:3">
      <c r="A27" s="37">
        <v>40966</v>
      </c>
      <c r="B27" s="27" t="s">
        <v>107</v>
      </c>
    </row>
    <row r="28" spans="1:3">
      <c r="A28" s="37">
        <v>40981</v>
      </c>
      <c r="B28" s="27" t="s">
        <v>103</v>
      </c>
      <c r="C28" s="27" t="s">
        <v>104</v>
      </c>
    </row>
    <row r="29" spans="1:3">
      <c r="A29" s="37">
        <v>40984</v>
      </c>
      <c r="B29" s="27" t="s">
        <v>103</v>
      </c>
      <c r="C29" s="27" t="s">
        <v>128</v>
      </c>
    </row>
    <row r="30" spans="1:3">
      <c r="A30" s="37">
        <v>40991</v>
      </c>
      <c r="B30" s="27" t="s">
        <v>130</v>
      </c>
      <c r="C30" s="27" t="s">
        <v>131</v>
      </c>
    </row>
    <row r="31" spans="1:3">
      <c r="A31" s="37">
        <v>41005</v>
      </c>
      <c r="B31" s="27" t="s">
        <v>83</v>
      </c>
      <c r="C31" s="27" t="s">
        <v>132</v>
      </c>
    </row>
    <row r="32" spans="1:3">
      <c r="A32" s="37">
        <v>41011</v>
      </c>
      <c r="B32" s="27" t="s">
        <v>133</v>
      </c>
      <c r="C32" s="27" t="s">
        <v>134</v>
      </c>
    </row>
    <row r="33" spans="1:9">
      <c r="A33" s="37">
        <v>41019</v>
      </c>
      <c r="B33" s="27" t="s">
        <v>94</v>
      </c>
      <c r="C33" s="27" t="s">
        <v>135</v>
      </c>
    </row>
    <row r="34" spans="1:9">
      <c r="B34" s="27" t="s">
        <v>73</v>
      </c>
      <c r="C34" s="27" t="s">
        <v>136</v>
      </c>
    </row>
    <row r="35" spans="1:9">
      <c r="B35" s="27" t="s">
        <v>138</v>
      </c>
      <c r="C35" s="27" t="s">
        <v>139</v>
      </c>
    </row>
    <row r="36" spans="1:9">
      <c r="A36" s="44">
        <v>41030</v>
      </c>
      <c r="B36" s="27"/>
      <c r="C36" s="27" t="s">
        <v>141</v>
      </c>
      <c r="D36" s="32"/>
      <c r="E36" s="32"/>
      <c r="F36" s="32"/>
      <c r="G36" s="32"/>
      <c r="H36" s="32"/>
      <c r="I36" s="32"/>
    </row>
    <row r="37" spans="1:9">
      <c r="A37" s="44">
        <v>41039</v>
      </c>
      <c r="B37" s="27" t="s">
        <v>103</v>
      </c>
      <c r="C37" s="32" t="s">
        <v>140</v>
      </c>
      <c r="D37" s="32"/>
      <c r="E37" s="32"/>
      <c r="F37" s="32"/>
      <c r="G37" s="32"/>
      <c r="H37" s="32"/>
      <c r="I37" s="32"/>
    </row>
    <row r="38" spans="1:9">
      <c r="A38" s="36" t="s">
        <v>148</v>
      </c>
      <c r="B38" s="27" t="s">
        <v>81</v>
      </c>
      <c r="C38" s="25" t="s">
        <v>149</v>
      </c>
    </row>
    <row r="39" spans="1:9">
      <c r="A39" s="37">
        <v>41046</v>
      </c>
      <c r="B39" s="27" t="s">
        <v>143</v>
      </c>
      <c r="C39" s="25" t="s">
        <v>142</v>
      </c>
    </row>
    <row r="40" spans="1:9">
      <c r="B40" s="27" t="s">
        <v>57</v>
      </c>
      <c r="C40" s="25" t="s">
        <v>150</v>
      </c>
    </row>
    <row r="41" spans="1:9">
      <c r="B41" s="27" t="s">
        <v>59</v>
      </c>
      <c r="C41" s="25" t="s">
        <v>151</v>
      </c>
    </row>
    <row r="42" spans="1:9">
      <c r="A42" s="37">
        <v>41057</v>
      </c>
      <c r="B42" s="27" t="s">
        <v>143</v>
      </c>
      <c r="C42" s="25" t="s">
        <v>157</v>
      </c>
      <c r="I42" s="45" t="s">
        <v>147</v>
      </c>
    </row>
    <row r="43" spans="1:9">
      <c r="I43" s="45" t="s">
        <v>36</v>
      </c>
    </row>
    <row r="44" spans="1:9">
      <c r="I44" s="45" t="s">
        <v>124</v>
      </c>
    </row>
    <row r="45" spans="1:9">
      <c r="C45" s="25" t="s">
        <v>158</v>
      </c>
      <c r="E45" s="45" t="s">
        <v>156</v>
      </c>
    </row>
    <row r="46" spans="1:9">
      <c r="A46" s="37">
        <v>41060</v>
      </c>
      <c r="B46" s="27" t="s">
        <v>153</v>
      </c>
      <c r="C46" s="25" t="s">
        <v>154</v>
      </c>
    </row>
    <row r="47" spans="1:9">
      <c r="A47" s="37">
        <v>41061</v>
      </c>
      <c r="B47" s="27" t="s">
        <v>73</v>
      </c>
      <c r="C47" s="46" t="s">
        <v>155</v>
      </c>
    </row>
    <row r="48" spans="1:9">
      <c r="B48" s="27" t="s">
        <v>94</v>
      </c>
      <c r="C48" s="46" t="s">
        <v>155</v>
      </c>
    </row>
    <row r="49" spans="1:3">
      <c r="B49" s="27" t="s">
        <v>59</v>
      </c>
      <c r="C49" s="46" t="s">
        <v>155</v>
      </c>
    </row>
    <row r="50" spans="1:3">
      <c r="A50" s="36" t="s">
        <v>160</v>
      </c>
      <c r="B50" s="27" t="s">
        <v>59</v>
      </c>
      <c r="C50" s="46" t="s">
        <v>159</v>
      </c>
    </row>
    <row r="51" spans="1:3">
      <c r="A51" s="36" t="s">
        <v>160</v>
      </c>
      <c r="B51" s="27" t="s">
        <v>61</v>
      </c>
      <c r="C51" s="46" t="s">
        <v>161</v>
      </c>
    </row>
    <row r="52" spans="1:3">
      <c r="A52" s="37">
        <v>41075</v>
      </c>
      <c r="B52" s="27" t="s">
        <v>162</v>
      </c>
      <c r="C52" s="46" t="s">
        <v>163</v>
      </c>
    </row>
    <row r="53" spans="1:3">
      <c r="B53" s="27" t="s">
        <v>153</v>
      </c>
      <c r="C53" s="46" t="s">
        <v>164</v>
      </c>
    </row>
    <row r="54" spans="1:3">
      <c r="B54" s="27" t="s">
        <v>81</v>
      </c>
      <c r="C54" s="46" t="s">
        <v>165</v>
      </c>
    </row>
    <row r="55" spans="1:3">
      <c r="A55" s="37">
        <v>41078</v>
      </c>
      <c r="B55" s="27" t="s">
        <v>81</v>
      </c>
      <c r="C55" s="46" t="s">
        <v>166</v>
      </c>
    </row>
    <row r="56" spans="1:3">
      <c r="A56" s="37">
        <v>41080</v>
      </c>
      <c r="B56" s="27" t="s">
        <v>73</v>
      </c>
      <c r="C56" s="46" t="s">
        <v>167</v>
      </c>
    </row>
    <row r="57" spans="1:3">
      <c r="A57" s="37">
        <v>41092</v>
      </c>
      <c r="B57" s="27" t="s">
        <v>81</v>
      </c>
      <c r="C57" s="25" t="s">
        <v>168</v>
      </c>
    </row>
    <row r="58" spans="1:3">
      <c r="B58" s="27" t="s">
        <v>162</v>
      </c>
      <c r="C58" s="46" t="s">
        <v>169</v>
      </c>
    </row>
    <row r="59" spans="1:3">
      <c r="A59" s="36" t="s">
        <v>170</v>
      </c>
      <c r="B59" s="27" t="s">
        <v>153</v>
      </c>
      <c r="C59" s="25" t="s">
        <v>171</v>
      </c>
    </row>
    <row r="60" spans="1:3">
      <c r="A60" s="37">
        <v>41122</v>
      </c>
      <c r="B60" s="27" t="s">
        <v>59</v>
      </c>
      <c r="C60" s="46" t="s">
        <v>172</v>
      </c>
    </row>
    <row r="61" spans="1:3">
      <c r="A61" s="37">
        <v>41143</v>
      </c>
      <c r="B61" s="27" t="s">
        <v>83</v>
      </c>
      <c r="C61" s="46" t="s">
        <v>176</v>
      </c>
    </row>
    <row r="62" spans="1:3">
      <c r="C62" s="25" t="s">
        <v>175</v>
      </c>
    </row>
    <row r="63" spans="1:3">
      <c r="B63" s="25" t="s">
        <v>94</v>
      </c>
      <c r="C63" s="46" t="s">
        <v>177</v>
      </c>
    </row>
    <row r="65" spans="1:4">
      <c r="B65" s="25" t="s">
        <v>138</v>
      </c>
      <c r="C65" s="46" t="s">
        <v>178</v>
      </c>
    </row>
    <row r="66" spans="1:4">
      <c r="C66" s="46"/>
    </row>
    <row r="67" spans="1:4">
      <c r="A67" s="37">
        <v>41156</v>
      </c>
      <c r="B67" s="25" t="s">
        <v>59</v>
      </c>
      <c r="C67" s="25" t="s">
        <v>182</v>
      </c>
    </row>
    <row r="68" spans="1:4">
      <c r="B68" s="25" t="s">
        <v>183</v>
      </c>
      <c r="C68" s="25" t="s">
        <v>184</v>
      </c>
    </row>
    <row r="69" spans="1:4">
      <c r="A69" s="37">
        <v>41158</v>
      </c>
      <c r="B69" s="25" t="s">
        <v>183</v>
      </c>
      <c r="C69" s="25" t="s">
        <v>186</v>
      </c>
      <c r="D69" s="25" t="s">
        <v>192</v>
      </c>
    </row>
    <row r="70" spans="1:4">
      <c r="D70" s="25" t="s">
        <v>187</v>
      </c>
    </row>
    <row r="71" spans="1:4">
      <c r="D71" s="25" t="s">
        <v>188</v>
      </c>
    </row>
    <row r="72" spans="1:4">
      <c r="D72" s="25" t="s">
        <v>189</v>
      </c>
    </row>
    <row r="73" spans="1:4">
      <c r="D73" s="25" t="s">
        <v>191</v>
      </c>
    </row>
    <row r="74" spans="1:4">
      <c r="A74" s="37">
        <v>41163</v>
      </c>
      <c r="B74" s="25" t="s">
        <v>196</v>
      </c>
      <c r="C74" s="25" t="s">
        <v>197</v>
      </c>
    </row>
    <row r="75" spans="1:4">
      <c r="A75" s="37">
        <v>41183</v>
      </c>
      <c r="B75" s="25" t="s">
        <v>59</v>
      </c>
      <c r="C75" s="25" t="s">
        <v>198</v>
      </c>
    </row>
    <row r="76" spans="1:4">
      <c r="C76" s="25" t="s">
        <v>199</v>
      </c>
    </row>
    <row r="77" spans="1:4">
      <c r="A77" s="37">
        <v>41191</v>
      </c>
      <c r="B77" s="25" t="s">
        <v>200</v>
      </c>
      <c r="C77" s="25" t="s">
        <v>201</v>
      </c>
    </row>
    <row r="78" spans="1:4">
      <c r="A78" s="37">
        <v>41193</v>
      </c>
      <c r="B78" s="25" t="s">
        <v>200</v>
      </c>
      <c r="C78" s="25" t="s">
        <v>214</v>
      </c>
    </row>
    <row r="79" spans="1:4">
      <c r="C79" s="25" t="s">
        <v>202</v>
      </c>
    </row>
    <row r="80" spans="1:4">
      <c r="A80" s="37">
        <v>41214</v>
      </c>
      <c r="B80" s="25" t="s">
        <v>162</v>
      </c>
      <c r="C80" s="25" t="s">
        <v>203</v>
      </c>
    </row>
    <row r="81" spans="1:3">
      <c r="B81" s="25" t="s">
        <v>94</v>
      </c>
      <c r="C81" s="25" t="s">
        <v>206</v>
      </c>
    </row>
    <row r="82" spans="1:3">
      <c r="B82" s="25" t="s">
        <v>207</v>
      </c>
      <c r="C82" s="25" t="s">
        <v>209</v>
      </c>
    </row>
    <row r="83" spans="1:3">
      <c r="C83" s="25" t="s">
        <v>210</v>
      </c>
    </row>
    <row r="84" spans="1:3">
      <c r="B84" s="25" t="s">
        <v>211</v>
      </c>
      <c r="C84" s="25" t="s">
        <v>208</v>
      </c>
    </row>
    <row r="85" spans="1:3">
      <c r="B85" s="25" t="s">
        <v>59</v>
      </c>
      <c r="C85" s="25" t="s">
        <v>204</v>
      </c>
    </row>
    <row r="86" spans="1:3">
      <c r="B86" s="25" t="s">
        <v>86</v>
      </c>
      <c r="C86" s="25" t="s">
        <v>205</v>
      </c>
    </row>
    <row r="87" spans="1:3">
      <c r="A87" s="37">
        <v>41219</v>
      </c>
      <c r="B87" s="25" t="s">
        <v>57</v>
      </c>
      <c r="C87" s="25" t="s">
        <v>212</v>
      </c>
    </row>
    <row r="88" spans="1:3">
      <c r="B88" s="25" t="s">
        <v>94</v>
      </c>
      <c r="C88" s="25" t="s">
        <v>213</v>
      </c>
    </row>
    <row r="89" spans="1:3">
      <c r="B89" s="25" t="s">
        <v>94</v>
      </c>
      <c r="C89" s="25" t="s">
        <v>215</v>
      </c>
    </row>
    <row r="90" spans="1:3">
      <c r="A90" s="37">
        <v>41227</v>
      </c>
      <c r="B90" s="25" t="s">
        <v>61</v>
      </c>
      <c r="C90" s="25" t="s">
        <v>216</v>
      </c>
    </row>
    <row r="91" spans="1:3" ht="63.75">
      <c r="A91" s="37">
        <v>41234</v>
      </c>
      <c r="B91" s="25" t="s">
        <v>61</v>
      </c>
      <c r="C91" s="47" t="s">
        <v>217</v>
      </c>
    </row>
    <row r="92" spans="1:3">
      <c r="A92" s="37">
        <v>41236</v>
      </c>
      <c r="B92" s="25" t="s">
        <v>162</v>
      </c>
      <c r="C92" s="25" t="s">
        <v>218</v>
      </c>
    </row>
    <row r="93" spans="1:3">
      <c r="A93" s="37">
        <v>41250</v>
      </c>
      <c r="B93" s="25" t="s">
        <v>103</v>
      </c>
      <c r="C93" s="25" t="s">
        <v>223</v>
      </c>
    </row>
    <row r="94" spans="1:3">
      <c r="C94" s="25" t="s">
        <v>219</v>
      </c>
    </row>
    <row r="95" spans="1:3">
      <c r="C95" s="25" t="s">
        <v>221</v>
      </c>
    </row>
    <row r="96" spans="1:3">
      <c r="C96" s="25" t="s">
        <v>220</v>
      </c>
    </row>
    <row r="97" spans="1:8">
      <c r="C97" s="25" t="s">
        <v>222</v>
      </c>
    </row>
    <row r="98" spans="1:8">
      <c r="A98" s="37">
        <v>41253</v>
      </c>
      <c r="B98" s="48" t="s">
        <v>143</v>
      </c>
      <c r="C98" s="1306" t="s">
        <v>243</v>
      </c>
      <c r="D98" s="1306"/>
      <c r="E98" s="1306"/>
      <c r="F98" s="1306"/>
      <c r="G98" s="1306"/>
      <c r="H98" s="1306"/>
    </row>
    <row r="99" spans="1:8">
      <c r="B99" s="48" t="s">
        <v>83</v>
      </c>
      <c r="C99" s="1306"/>
      <c r="D99" s="1306"/>
      <c r="E99" s="1306"/>
      <c r="F99" s="1306"/>
      <c r="G99" s="1306"/>
      <c r="H99" s="1306"/>
    </row>
    <row r="100" spans="1:8">
      <c r="B100" s="48" t="s">
        <v>61</v>
      </c>
      <c r="C100" s="1306"/>
      <c r="D100" s="1306"/>
      <c r="E100" s="1306"/>
      <c r="F100" s="1306"/>
      <c r="G100" s="1306"/>
      <c r="H100" s="1306"/>
    </row>
    <row r="101" spans="1:8">
      <c r="A101" s="37">
        <v>41267</v>
      </c>
      <c r="B101" s="48" t="s">
        <v>94</v>
      </c>
      <c r="C101" s="25" t="s">
        <v>224</v>
      </c>
      <c r="D101" s="49"/>
      <c r="E101" s="49"/>
      <c r="F101" s="49"/>
      <c r="G101" s="49"/>
      <c r="H101" s="49"/>
    </row>
    <row r="102" spans="1:8">
      <c r="A102" s="37">
        <v>41270</v>
      </c>
      <c r="B102" s="48" t="s">
        <v>86</v>
      </c>
      <c r="C102" s="49" t="s">
        <v>225</v>
      </c>
      <c r="D102" s="49"/>
      <c r="E102" s="49"/>
      <c r="F102" s="49"/>
      <c r="G102" s="49"/>
      <c r="H102" s="49"/>
    </row>
    <row r="103" spans="1:8">
      <c r="B103" s="48" t="s">
        <v>207</v>
      </c>
      <c r="C103" s="49" t="s">
        <v>227</v>
      </c>
    </row>
    <row r="104" spans="1:8">
      <c r="B104" s="48" t="s">
        <v>57</v>
      </c>
      <c r="C104" s="49" t="s">
        <v>226</v>
      </c>
    </row>
    <row r="105" spans="1:8">
      <c r="A105" s="37">
        <v>41284</v>
      </c>
      <c r="B105" s="48" t="s">
        <v>73</v>
      </c>
      <c r="C105" s="49" t="s">
        <v>228</v>
      </c>
    </row>
    <row r="106" spans="1:8">
      <c r="A106" s="37">
        <v>41309</v>
      </c>
      <c r="B106" s="48" t="s">
        <v>153</v>
      </c>
      <c r="C106" s="49" t="s">
        <v>204</v>
      </c>
    </row>
    <row r="107" spans="1:8">
      <c r="B107" s="48" t="s">
        <v>143</v>
      </c>
      <c r="C107" s="49" t="s">
        <v>230</v>
      </c>
    </row>
    <row r="108" spans="1:8">
      <c r="B108" s="48" t="s">
        <v>81</v>
      </c>
      <c r="C108" s="49" t="s">
        <v>229</v>
      </c>
    </row>
    <row r="109" spans="1:8">
      <c r="A109" s="37">
        <v>41312</v>
      </c>
      <c r="B109" s="48" t="s">
        <v>59</v>
      </c>
      <c r="C109" s="49" t="s">
        <v>231</v>
      </c>
    </row>
    <row r="110" spans="1:8">
      <c r="A110" s="37">
        <v>41316</v>
      </c>
      <c r="B110" s="48" t="s">
        <v>94</v>
      </c>
      <c r="C110" s="49" t="s">
        <v>231</v>
      </c>
    </row>
    <row r="111" spans="1:8">
      <c r="B111" s="48" t="s">
        <v>196</v>
      </c>
      <c r="C111" s="49" t="s">
        <v>231</v>
      </c>
    </row>
    <row r="112" spans="1:8">
      <c r="B112" s="48" t="s">
        <v>235</v>
      </c>
      <c r="C112" s="49" t="s">
        <v>236</v>
      </c>
    </row>
    <row r="113" spans="1:3">
      <c r="A113" s="37">
        <v>41320</v>
      </c>
      <c r="B113" s="48" t="s">
        <v>196</v>
      </c>
      <c r="C113" s="49" t="s">
        <v>237</v>
      </c>
    </row>
    <row r="114" spans="1:3">
      <c r="C114" s="25" t="s">
        <v>238</v>
      </c>
    </row>
    <row r="115" spans="1:3">
      <c r="A115" s="37">
        <v>41334</v>
      </c>
      <c r="B115" s="48" t="s">
        <v>73</v>
      </c>
      <c r="C115" s="25" t="s">
        <v>239</v>
      </c>
    </row>
    <row r="116" spans="1:3">
      <c r="B116" s="48" t="s">
        <v>235</v>
      </c>
      <c r="C116" s="25" t="s">
        <v>241</v>
      </c>
    </row>
    <row r="117" spans="1:3">
      <c r="B117" s="48" t="s">
        <v>240</v>
      </c>
      <c r="C117" s="25" t="s">
        <v>241</v>
      </c>
    </row>
    <row r="118" spans="1:3">
      <c r="B118" s="48" t="s">
        <v>103</v>
      </c>
      <c r="C118" s="25" t="s">
        <v>242</v>
      </c>
    </row>
    <row r="119" spans="1:3">
      <c r="B119" s="48" t="s">
        <v>81</v>
      </c>
      <c r="C119" s="25" t="s">
        <v>242</v>
      </c>
    </row>
    <row r="120" spans="1:3">
      <c r="A120" s="37">
        <v>41345</v>
      </c>
      <c r="B120" s="48" t="s">
        <v>59</v>
      </c>
      <c r="C120" s="25" t="s">
        <v>244</v>
      </c>
    </row>
    <row r="121" spans="1:3">
      <c r="A121" s="37">
        <v>41351</v>
      </c>
      <c r="B121" s="48" t="s">
        <v>61</v>
      </c>
      <c r="C121" s="25" t="s">
        <v>245</v>
      </c>
    </row>
    <row r="122" spans="1:3">
      <c r="A122" s="37">
        <v>41351</v>
      </c>
      <c r="B122" s="48" t="s">
        <v>86</v>
      </c>
      <c r="C122" s="25" t="s">
        <v>246</v>
      </c>
    </row>
    <row r="123" spans="1:3">
      <c r="A123" s="37">
        <v>41351</v>
      </c>
      <c r="B123" s="48" t="s">
        <v>247</v>
      </c>
      <c r="C123" s="25" t="s">
        <v>248</v>
      </c>
    </row>
    <row r="124" spans="1:3">
      <c r="A124" s="37">
        <v>41355</v>
      </c>
      <c r="B124" s="48" t="s">
        <v>61</v>
      </c>
      <c r="C124" s="25" t="s">
        <v>249</v>
      </c>
    </row>
    <row r="125" spans="1:3">
      <c r="A125" s="37">
        <v>41361</v>
      </c>
      <c r="B125" s="48" t="s">
        <v>162</v>
      </c>
      <c r="C125" s="25" t="s">
        <v>250</v>
      </c>
    </row>
    <row r="126" spans="1:3">
      <c r="A126" s="37">
        <v>41366</v>
      </c>
      <c r="B126" s="48" t="s">
        <v>251</v>
      </c>
      <c r="C126" s="25" t="s">
        <v>252</v>
      </c>
    </row>
    <row r="127" spans="1:3">
      <c r="A127" s="37">
        <v>41369</v>
      </c>
      <c r="B127" s="48" t="s">
        <v>259</v>
      </c>
      <c r="C127" s="25" t="s">
        <v>261</v>
      </c>
    </row>
    <row r="128" spans="1:3">
      <c r="B128" s="48" t="s">
        <v>260</v>
      </c>
      <c r="C128" s="25" t="s">
        <v>262</v>
      </c>
    </row>
    <row r="129" spans="1:3">
      <c r="A129" s="37">
        <v>41372</v>
      </c>
      <c r="B129" s="48" t="s">
        <v>81</v>
      </c>
      <c r="C129" s="25" t="s">
        <v>263</v>
      </c>
    </row>
    <row r="130" spans="1:3">
      <c r="B130" s="48" t="s">
        <v>259</v>
      </c>
      <c r="C130" s="25" t="s">
        <v>264</v>
      </c>
    </row>
    <row r="131" spans="1:3">
      <c r="C131" s="25" t="s">
        <v>265</v>
      </c>
    </row>
    <row r="132" spans="1:3">
      <c r="B132" s="48" t="s">
        <v>260</v>
      </c>
      <c r="C132" s="25" t="s">
        <v>265</v>
      </c>
    </row>
    <row r="133" spans="1:3">
      <c r="A133" s="37">
        <v>41376</v>
      </c>
      <c r="B133" s="48" t="s">
        <v>81</v>
      </c>
      <c r="C133" s="25" t="s">
        <v>266</v>
      </c>
    </row>
    <row r="134" spans="1:3">
      <c r="A134" s="37">
        <v>41387</v>
      </c>
      <c r="B134" s="48" t="s">
        <v>153</v>
      </c>
      <c r="C134" s="25" t="s">
        <v>267</v>
      </c>
    </row>
    <row r="135" spans="1:3">
      <c r="A135" s="37">
        <v>41388</v>
      </c>
      <c r="B135" s="48" t="s">
        <v>81</v>
      </c>
      <c r="C135" s="25" t="s">
        <v>268</v>
      </c>
    </row>
    <row r="136" spans="1:3">
      <c r="A136" s="37">
        <v>41394</v>
      </c>
      <c r="B136" s="48" t="s">
        <v>196</v>
      </c>
      <c r="C136" s="25" t="s">
        <v>270</v>
      </c>
    </row>
    <row r="137" spans="1:3">
      <c r="B137" s="48" t="s">
        <v>143</v>
      </c>
      <c r="C137" s="25" t="s">
        <v>272</v>
      </c>
    </row>
    <row r="138" spans="1:3">
      <c r="C138" s="25" t="s">
        <v>271</v>
      </c>
    </row>
    <row r="139" spans="1:3">
      <c r="B139" s="48" t="s">
        <v>133</v>
      </c>
      <c r="C139" s="25" t="s">
        <v>263</v>
      </c>
    </row>
    <row r="140" spans="1:3">
      <c r="C140" s="25" t="s">
        <v>273</v>
      </c>
    </row>
    <row r="141" spans="1:3">
      <c r="C141" s="25" t="s">
        <v>274</v>
      </c>
    </row>
    <row r="142" spans="1:3">
      <c r="C142" s="25" t="s">
        <v>275</v>
      </c>
    </row>
    <row r="143" spans="1:3">
      <c r="C143" s="25" t="s">
        <v>276</v>
      </c>
    </row>
    <row r="144" spans="1:3">
      <c r="C144" s="25" t="s">
        <v>277</v>
      </c>
    </row>
    <row r="145" spans="1:3">
      <c r="C145" s="25" t="s">
        <v>278</v>
      </c>
    </row>
    <row r="146" spans="1:3">
      <c r="A146" s="37">
        <v>41401</v>
      </c>
      <c r="B146" s="25" t="s">
        <v>73</v>
      </c>
      <c r="C146" s="25" t="s">
        <v>279</v>
      </c>
    </row>
    <row r="147" spans="1:3">
      <c r="B147" s="25" t="s">
        <v>94</v>
      </c>
      <c r="C147" s="25" t="s">
        <v>280</v>
      </c>
    </row>
    <row r="148" spans="1:3">
      <c r="A148" s="37">
        <v>41410</v>
      </c>
      <c r="B148" s="25" t="s">
        <v>81</v>
      </c>
      <c r="C148" s="25" t="s">
        <v>281</v>
      </c>
    </row>
    <row r="149" spans="1:3">
      <c r="A149" s="37">
        <v>41426</v>
      </c>
      <c r="B149" s="25" t="s">
        <v>94</v>
      </c>
      <c r="C149" s="25" t="s">
        <v>282</v>
      </c>
    </row>
    <row r="150" spans="1:3">
      <c r="B150" s="25" t="s">
        <v>59</v>
      </c>
      <c r="C150" s="25" t="s">
        <v>283</v>
      </c>
    </row>
    <row r="151" spans="1:3">
      <c r="A151" s="37">
        <v>41432</v>
      </c>
      <c r="B151" s="25" t="s">
        <v>83</v>
      </c>
      <c r="C151" s="25" t="s">
        <v>287</v>
      </c>
    </row>
    <row r="152" spans="1:3">
      <c r="A152" s="37">
        <v>41438</v>
      </c>
      <c r="B152" s="25" t="s">
        <v>81</v>
      </c>
      <c r="C152" s="25" t="s">
        <v>288</v>
      </c>
    </row>
    <row r="153" spans="1:3">
      <c r="A153" s="37"/>
      <c r="B153" s="25" t="s">
        <v>83</v>
      </c>
      <c r="C153" s="25" t="s">
        <v>293</v>
      </c>
    </row>
    <row r="154" spans="1:3">
      <c r="A154" s="37"/>
      <c r="C154" s="25" t="s">
        <v>294</v>
      </c>
    </row>
    <row r="155" spans="1:3">
      <c r="A155" s="37"/>
      <c r="C155" s="25" t="s">
        <v>295</v>
      </c>
    </row>
    <row r="156" spans="1:3">
      <c r="A156" s="37"/>
      <c r="B156" s="48" t="s">
        <v>269</v>
      </c>
      <c r="C156" s="25" t="s">
        <v>297</v>
      </c>
    </row>
    <row r="157" spans="1:3">
      <c r="A157" s="37"/>
      <c r="B157" s="48" t="s">
        <v>143</v>
      </c>
      <c r="C157" s="25" t="s">
        <v>298</v>
      </c>
    </row>
    <row r="158" spans="1:3">
      <c r="A158" s="37"/>
      <c r="B158" s="25" t="s">
        <v>81</v>
      </c>
      <c r="C158" s="25" t="s">
        <v>292</v>
      </c>
    </row>
    <row r="159" spans="1:3">
      <c r="B159" s="25" t="s">
        <v>162</v>
      </c>
      <c r="C159" s="25" t="s">
        <v>289</v>
      </c>
    </row>
    <row r="160" spans="1:3">
      <c r="B160" s="48" t="s">
        <v>133</v>
      </c>
      <c r="C160" s="25" t="s">
        <v>289</v>
      </c>
    </row>
    <row r="161" spans="1:3">
      <c r="B161" s="25" t="s">
        <v>57</v>
      </c>
      <c r="C161" s="25" t="s">
        <v>289</v>
      </c>
    </row>
    <row r="162" spans="1:3">
      <c r="B162" s="25" t="s">
        <v>94</v>
      </c>
      <c r="C162" s="25" t="s">
        <v>296</v>
      </c>
    </row>
    <row r="163" spans="1:3">
      <c r="B163" s="25" t="s">
        <v>103</v>
      </c>
      <c r="C163" s="25" t="s">
        <v>290</v>
      </c>
    </row>
    <row r="164" spans="1:3">
      <c r="B164" s="25" t="s">
        <v>291</v>
      </c>
      <c r="C164" s="25" t="s">
        <v>290</v>
      </c>
    </row>
    <row r="165" spans="1:3">
      <c r="B165" s="25" t="s">
        <v>83</v>
      </c>
      <c r="C165" s="25" t="s">
        <v>289</v>
      </c>
    </row>
    <row r="166" spans="1:3">
      <c r="A166" s="37">
        <v>41456</v>
      </c>
      <c r="B166" s="25" t="s">
        <v>153</v>
      </c>
      <c r="C166" s="25" t="s">
        <v>299</v>
      </c>
    </row>
    <row r="167" spans="1:3">
      <c r="A167" s="37"/>
      <c r="C167" s="25" t="s">
        <v>263</v>
      </c>
    </row>
    <row r="168" spans="1:3">
      <c r="A168" s="37"/>
      <c r="C168" s="25" t="s">
        <v>307</v>
      </c>
    </row>
    <row r="169" spans="1:3">
      <c r="A169" s="37"/>
      <c r="C169" s="25" t="s">
        <v>308</v>
      </c>
    </row>
    <row r="170" spans="1:3">
      <c r="A170" s="37"/>
      <c r="C170" s="25" t="s">
        <v>309</v>
      </c>
    </row>
    <row r="171" spans="1:3">
      <c r="A171" s="37"/>
      <c r="C171" s="25" t="s">
        <v>310</v>
      </c>
    </row>
    <row r="172" spans="1:3">
      <c r="A172" s="37"/>
      <c r="C172" s="25" t="s">
        <v>311</v>
      </c>
    </row>
    <row r="173" spans="1:3">
      <c r="A173" s="37"/>
      <c r="C173" s="25" t="s">
        <v>313</v>
      </c>
    </row>
    <row r="174" spans="1:3">
      <c r="A174" s="37"/>
      <c r="C174" s="25" t="s">
        <v>314</v>
      </c>
    </row>
    <row r="175" spans="1:3">
      <c r="A175" s="37"/>
      <c r="C175" s="25" t="s">
        <v>315</v>
      </c>
    </row>
    <row r="176" spans="1:3">
      <c r="A176" s="37"/>
      <c r="C176" s="25" t="s">
        <v>316</v>
      </c>
    </row>
    <row r="177" spans="1:3" ht="15.75">
      <c r="B177" s="25" t="s">
        <v>300</v>
      </c>
      <c r="C177" s="25" t="s">
        <v>301</v>
      </c>
    </row>
    <row r="178" spans="1:3">
      <c r="B178" s="25" t="s">
        <v>94</v>
      </c>
      <c r="C178" s="25" t="s">
        <v>302</v>
      </c>
    </row>
    <row r="179" spans="1:3">
      <c r="C179" s="25" t="s">
        <v>304</v>
      </c>
    </row>
    <row r="180" spans="1:3">
      <c r="C180" s="25" t="s">
        <v>305</v>
      </c>
    </row>
    <row r="181" spans="1:3">
      <c r="C181" s="25" t="s">
        <v>306</v>
      </c>
    </row>
    <row r="182" spans="1:3">
      <c r="B182" s="25" t="s">
        <v>235</v>
      </c>
      <c r="C182" s="25" t="s">
        <v>303</v>
      </c>
    </row>
    <row r="183" spans="1:3">
      <c r="B183" s="25" t="s">
        <v>59</v>
      </c>
      <c r="C183" s="25" t="s">
        <v>317</v>
      </c>
    </row>
    <row r="184" spans="1:3">
      <c r="A184" s="37">
        <v>41458</v>
      </c>
      <c r="B184" s="48" t="s">
        <v>319</v>
      </c>
      <c r="C184" s="28" t="s">
        <v>318</v>
      </c>
    </row>
    <row r="185" spans="1:3">
      <c r="A185" s="37">
        <v>41487</v>
      </c>
      <c r="B185" s="25" t="s">
        <v>103</v>
      </c>
      <c r="C185" s="27" t="s">
        <v>322</v>
      </c>
    </row>
    <row r="186" spans="1:3">
      <c r="B186" s="25" t="s">
        <v>320</v>
      </c>
      <c r="C186" s="25" t="s">
        <v>321</v>
      </c>
    </row>
    <row r="187" spans="1:3">
      <c r="A187" s="37">
        <v>41501</v>
      </c>
      <c r="B187" s="25" t="s">
        <v>61</v>
      </c>
      <c r="C187" s="25" t="s">
        <v>323</v>
      </c>
    </row>
    <row r="188" spans="1:3">
      <c r="A188" s="37">
        <v>41529</v>
      </c>
      <c r="B188" s="25" t="s">
        <v>83</v>
      </c>
      <c r="C188" s="25" t="s">
        <v>326</v>
      </c>
    </row>
    <row r="189" spans="1:3">
      <c r="C189" s="25" t="s">
        <v>327</v>
      </c>
    </row>
    <row r="190" spans="1:3">
      <c r="A190" s="37">
        <v>41535</v>
      </c>
      <c r="B190" s="25" t="s">
        <v>291</v>
      </c>
      <c r="C190" s="25" t="s">
        <v>324</v>
      </c>
    </row>
    <row r="191" spans="1:3">
      <c r="B191" s="25" t="s">
        <v>259</v>
      </c>
      <c r="C191" s="25" t="s">
        <v>328</v>
      </c>
    </row>
    <row r="192" spans="1:3">
      <c r="B192" s="25" t="s">
        <v>83</v>
      </c>
      <c r="C192" s="25" t="s">
        <v>326</v>
      </c>
    </row>
    <row r="193" spans="1:3">
      <c r="C193" s="25" t="s">
        <v>327</v>
      </c>
    </row>
    <row r="194" spans="1:3">
      <c r="C194" s="25" t="s">
        <v>329</v>
      </c>
    </row>
    <row r="195" spans="1:3">
      <c r="A195" s="37">
        <v>41537</v>
      </c>
      <c r="B195" s="25" t="s">
        <v>291</v>
      </c>
      <c r="C195" s="25" t="s">
        <v>325</v>
      </c>
    </row>
    <row r="196" spans="1:3">
      <c r="B196" s="48" t="s">
        <v>143</v>
      </c>
      <c r="C196" s="25" t="s">
        <v>289</v>
      </c>
    </row>
    <row r="197" spans="1:3">
      <c r="B197" s="25" t="s">
        <v>153</v>
      </c>
      <c r="C197" s="25" t="s">
        <v>289</v>
      </c>
    </row>
    <row r="198" spans="1:3">
      <c r="B198" s="48" t="s">
        <v>57</v>
      </c>
      <c r="C198" s="25" t="s">
        <v>330</v>
      </c>
    </row>
    <row r="199" spans="1:3">
      <c r="B199" s="25" t="s">
        <v>162</v>
      </c>
      <c r="C199" s="25" t="s">
        <v>331</v>
      </c>
    </row>
    <row r="200" spans="1:3">
      <c r="B200" s="25" t="s">
        <v>61</v>
      </c>
      <c r="C200" s="25" t="s">
        <v>289</v>
      </c>
    </row>
    <row r="201" spans="1:3">
      <c r="A201" s="37">
        <v>41540</v>
      </c>
      <c r="B201" s="25" t="s">
        <v>73</v>
      </c>
      <c r="C201" s="25" t="s">
        <v>332</v>
      </c>
    </row>
    <row r="202" spans="1:3">
      <c r="B202" s="25" t="s">
        <v>61</v>
      </c>
      <c r="C202" s="25" t="s">
        <v>333</v>
      </c>
    </row>
    <row r="203" spans="1:3">
      <c r="A203" s="37">
        <v>41548</v>
      </c>
      <c r="B203" s="29" t="s">
        <v>59</v>
      </c>
      <c r="C203" s="29" t="s">
        <v>348</v>
      </c>
    </row>
    <row r="204" spans="1:3">
      <c r="A204" s="37">
        <v>41554</v>
      </c>
      <c r="B204" s="25" t="s">
        <v>291</v>
      </c>
      <c r="C204" s="25" t="s">
        <v>336</v>
      </c>
    </row>
    <row r="205" spans="1:3">
      <c r="A205" s="37">
        <v>41575</v>
      </c>
      <c r="B205" s="25" t="s">
        <v>339</v>
      </c>
    </row>
    <row r="206" spans="1:3">
      <c r="B206" s="25" t="s">
        <v>340</v>
      </c>
      <c r="C206" s="29" t="s">
        <v>341</v>
      </c>
    </row>
    <row r="207" spans="1:3">
      <c r="A207" s="37">
        <v>41617</v>
      </c>
      <c r="B207" s="29" t="s">
        <v>59</v>
      </c>
      <c r="C207" s="29" t="s">
        <v>342</v>
      </c>
    </row>
    <row r="208" spans="1:3">
      <c r="A208" s="37">
        <v>41620</v>
      </c>
      <c r="B208" s="25" t="s">
        <v>339</v>
      </c>
      <c r="C208" s="29" t="s">
        <v>343</v>
      </c>
    </row>
    <row r="209" spans="1:3">
      <c r="B209" s="29" t="s">
        <v>73</v>
      </c>
      <c r="C209" s="29" t="s">
        <v>344</v>
      </c>
    </row>
    <row r="210" spans="1:3">
      <c r="B210" s="25" t="s">
        <v>83</v>
      </c>
      <c r="C210" s="29" t="s">
        <v>345</v>
      </c>
    </row>
    <row r="211" spans="1:3">
      <c r="A211" s="37">
        <v>41639</v>
      </c>
      <c r="B211" s="29" t="s">
        <v>59</v>
      </c>
      <c r="C211" s="29" t="s">
        <v>346</v>
      </c>
    </row>
    <row r="212" spans="1:3">
      <c r="A212" s="37"/>
      <c r="B212" s="29"/>
      <c r="C212" s="29" t="s">
        <v>347</v>
      </c>
    </row>
    <row r="213" spans="1:3">
      <c r="B213" s="29" t="s">
        <v>73</v>
      </c>
      <c r="C213" s="29" t="s">
        <v>346</v>
      </c>
    </row>
    <row r="214" spans="1:3">
      <c r="B214" s="29" t="s">
        <v>103</v>
      </c>
      <c r="C214" s="29" t="s">
        <v>346</v>
      </c>
    </row>
    <row r="215" spans="1:3">
      <c r="B215" s="25" t="s">
        <v>83</v>
      </c>
      <c r="C215" s="29" t="s">
        <v>349</v>
      </c>
    </row>
    <row r="216" spans="1:3">
      <c r="B216" s="48" t="s">
        <v>94</v>
      </c>
      <c r="C216" s="1305" t="s">
        <v>350</v>
      </c>
    </row>
    <row r="217" spans="1:3">
      <c r="B217" s="48" t="s">
        <v>196</v>
      </c>
      <c r="C217" s="1305"/>
    </row>
    <row r="218" spans="1:3">
      <c r="B218" s="48" t="s">
        <v>235</v>
      </c>
      <c r="C218" s="1305"/>
    </row>
    <row r="219" spans="1:3">
      <c r="B219" s="25" t="s">
        <v>339</v>
      </c>
      <c r="C219" s="1305"/>
    </row>
    <row r="220" spans="1:3">
      <c r="B220" s="29" t="s">
        <v>340</v>
      </c>
      <c r="C220" s="1305"/>
    </row>
    <row r="221" spans="1:3">
      <c r="B221" s="25" t="s">
        <v>61</v>
      </c>
      <c r="C221" s="29" t="s">
        <v>351</v>
      </c>
    </row>
    <row r="222" spans="1:3">
      <c r="B222" s="29" t="s">
        <v>94</v>
      </c>
      <c r="C222" s="29" t="s">
        <v>352</v>
      </c>
    </row>
    <row r="223" spans="1:3">
      <c r="B223" s="29" t="s">
        <v>61</v>
      </c>
      <c r="C223" s="29" t="s">
        <v>353</v>
      </c>
    </row>
    <row r="224" spans="1:3">
      <c r="A224" s="37">
        <v>41653</v>
      </c>
      <c r="B224" s="29" t="s">
        <v>354</v>
      </c>
      <c r="C224" s="29" t="s">
        <v>356</v>
      </c>
    </row>
    <row r="225" spans="1:3">
      <c r="B225" s="29" t="s">
        <v>81</v>
      </c>
      <c r="C225" s="29" t="s">
        <v>355</v>
      </c>
    </row>
    <row r="226" spans="1:3">
      <c r="A226" s="37">
        <v>41671</v>
      </c>
      <c r="B226" s="29" t="s">
        <v>81</v>
      </c>
      <c r="C226" s="29" t="s">
        <v>388</v>
      </c>
    </row>
    <row r="227" spans="1:3">
      <c r="C227" s="29" t="s">
        <v>358</v>
      </c>
    </row>
    <row r="228" spans="1:3">
      <c r="C228" s="29" t="s">
        <v>359</v>
      </c>
    </row>
    <row r="229" spans="1:3">
      <c r="C229" s="29" t="s">
        <v>360</v>
      </c>
    </row>
    <row r="230" spans="1:3">
      <c r="C230" s="29" t="s">
        <v>362</v>
      </c>
    </row>
    <row r="231" spans="1:3">
      <c r="B231" s="46" t="s">
        <v>61</v>
      </c>
      <c r="C231" s="29" t="s">
        <v>365</v>
      </c>
    </row>
    <row r="232" spans="1:3">
      <c r="B232" s="46"/>
      <c r="C232" s="29" t="s">
        <v>363</v>
      </c>
    </row>
    <row r="233" spans="1:3">
      <c r="B233" s="46"/>
      <c r="C233" s="29" t="s">
        <v>364</v>
      </c>
    </row>
    <row r="234" spans="1:3">
      <c r="A234" s="37">
        <v>41673</v>
      </c>
      <c r="B234" s="53" t="s">
        <v>366</v>
      </c>
      <c r="C234" s="29" t="s">
        <v>367</v>
      </c>
    </row>
    <row r="235" spans="1:3">
      <c r="A235" s="37">
        <v>41683</v>
      </c>
      <c r="B235" s="53" t="s">
        <v>103</v>
      </c>
      <c r="C235" s="29" t="s">
        <v>368</v>
      </c>
    </row>
    <row r="236" spans="1:3">
      <c r="A236" s="37">
        <v>41697</v>
      </c>
      <c r="B236" s="53" t="s">
        <v>103</v>
      </c>
      <c r="C236" s="29" t="s">
        <v>375</v>
      </c>
    </row>
    <row r="237" spans="1:3">
      <c r="B237" s="53" t="s">
        <v>354</v>
      </c>
      <c r="C237" s="29" t="s">
        <v>371</v>
      </c>
    </row>
    <row r="238" spans="1:3">
      <c r="B238" s="53" t="s">
        <v>73</v>
      </c>
      <c r="C238" s="29" t="s">
        <v>372</v>
      </c>
    </row>
    <row r="239" spans="1:3">
      <c r="B239" s="53" t="s">
        <v>153</v>
      </c>
      <c r="C239" s="29" t="s">
        <v>376</v>
      </c>
    </row>
    <row r="240" spans="1:3">
      <c r="B240" s="46"/>
      <c r="C240" s="29" t="s">
        <v>370</v>
      </c>
    </row>
    <row r="241" spans="1:13">
      <c r="B241" s="53" t="s">
        <v>81</v>
      </c>
      <c r="C241" s="29" t="s">
        <v>387</v>
      </c>
    </row>
    <row r="242" spans="1:13">
      <c r="B242" s="53" t="s">
        <v>162</v>
      </c>
      <c r="C242" s="29" t="s">
        <v>370</v>
      </c>
    </row>
    <row r="243" spans="1:13">
      <c r="B243" s="53" t="s">
        <v>61</v>
      </c>
      <c r="C243" s="29" t="s">
        <v>370</v>
      </c>
    </row>
    <row r="244" spans="1:13">
      <c r="A244" s="37">
        <v>41710</v>
      </c>
      <c r="B244" s="53" t="s">
        <v>340</v>
      </c>
      <c r="C244" s="29" t="s">
        <v>377</v>
      </c>
    </row>
    <row r="245" spans="1:13">
      <c r="B245" s="53" t="s">
        <v>153</v>
      </c>
      <c r="C245" s="29" t="s">
        <v>381</v>
      </c>
    </row>
    <row r="246" spans="1:13">
      <c r="B246" s="58" t="s">
        <v>94</v>
      </c>
      <c r="C246" s="1305" t="s">
        <v>378</v>
      </c>
    </row>
    <row r="247" spans="1:13">
      <c r="B247" s="58" t="s">
        <v>196</v>
      </c>
      <c r="C247" s="1306"/>
    </row>
    <row r="248" spans="1:13">
      <c r="B248" s="58" t="s">
        <v>235</v>
      </c>
      <c r="C248" s="1306"/>
    </row>
    <row r="249" spans="1:13">
      <c r="B249" s="53" t="s">
        <v>379</v>
      </c>
      <c r="C249" s="29" t="s">
        <v>380</v>
      </c>
    </row>
    <row r="250" spans="1:13">
      <c r="A250" s="37">
        <v>41715</v>
      </c>
      <c r="B250" s="46" t="s">
        <v>83</v>
      </c>
      <c r="C250" s="1305" t="s">
        <v>383</v>
      </c>
      <c r="D250" s="1305"/>
      <c r="E250" s="1305"/>
      <c r="F250" s="1305"/>
      <c r="G250" s="1305"/>
      <c r="H250" s="1305"/>
      <c r="I250" s="1305"/>
      <c r="J250" s="1305"/>
      <c r="K250" s="1305"/>
      <c r="L250" s="1305"/>
      <c r="M250" s="1305"/>
    </row>
    <row r="251" spans="1:13" ht="13.5" customHeight="1">
      <c r="B251" s="53" t="s">
        <v>382</v>
      </c>
      <c r="C251" s="1305"/>
      <c r="D251" s="1305"/>
      <c r="E251" s="1305"/>
      <c r="F251" s="1305"/>
      <c r="G251" s="1305"/>
      <c r="H251" s="1305"/>
      <c r="I251" s="1305"/>
      <c r="J251" s="1305"/>
      <c r="K251" s="1305"/>
      <c r="L251" s="1305"/>
      <c r="M251" s="1305"/>
    </row>
    <row r="252" spans="1:13">
      <c r="A252" s="37">
        <v>41757</v>
      </c>
      <c r="B252" s="53" t="s">
        <v>103</v>
      </c>
      <c r="C252" s="29" t="s">
        <v>384</v>
      </c>
    </row>
    <row r="253" spans="1:13">
      <c r="A253" s="37">
        <v>41729</v>
      </c>
      <c r="B253" s="53" t="s">
        <v>103</v>
      </c>
      <c r="C253" s="29" t="s">
        <v>385</v>
      </c>
    </row>
    <row r="254" spans="1:13">
      <c r="B254" s="53" t="s">
        <v>379</v>
      </c>
      <c r="C254" s="29" t="s">
        <v>385</v>
      </c>
    </row>
    <row r="255" spans="1:13">
      <c r="B255" s="53" t="s">
        <v>81</v>
      </c>
      <c r="C255" s="29" t="s">
        <v>386</v>
      </c>
    </row>
    <row r="256" spans="1:13">
      <c r="B256" s="53" t="s">
        <v>94</v>
      </c>
      <c r="C256" s="29" t="s">
        <v>392</v>
      </c>
    </row>
    <row r="257" spans="1:3">
      <c r="B257" s="53" t="s">
        <v>382</v>
      </c>
      <c r="C257" s="29" t="s">
        <v>391</v>
      </c>
    </row>
    <row r="258" spans="1:3">
      <c r="B258" s="53" t="s">
        <v>83</v>
      </c>
      <c r="C258" s="29" t="s">
        <v>393</v>
      </c>
    </row>
    <row r="259" spans="1:3">
      <c r="B259" s="53" t="s">
        <v>61</v>
      </c>
      <c r="C259" s="29" t="s">
        <v>390</v>
      </c>
    </row>
    <row r="260" spans="1:3">
      <c r="B260" s="53" t="s">
        <v>162</v>
      </c>
      <c r="C260" s="29" t="s">
        <v>389</v>
      </c>
    </row>
    <row r="261" spans="1:3">
      <c r="B261" s="53" t="s">
        <v>153</v>
      </c>
      <c r="C261" s="29" t="s">
        <v>389</v>
      </c>
    </row>
    <row r="262" spans="1:3">
      <c r="B262" s="53" t="s">
        <v>103</v>
      </c>
      <c r="C262" s="29" t="s">
        <v>394</v>
      </c>
    </row>
    <row r="263" spans="1:3">
      <c r="A263" s="37">
        <v>41745</v>
      </c>
      <c r="B263" s="53" t="s">
        <v>354</v>
      </c>
      <c r="C263" s="29" t="s">
        <v>395</v>
      </c>
    </row>
    <row r="264" spans="1:3">
      <c r="A264" s="37">
        <v>41758</v>
      </c>
      <c r="B264" s="53" t="s">
        <v>143</v>
      </c>
      <c r="C264" s="29" t="s">
        <v>370</v>
      </c>
    </row>
    <row r="265" spans="1:3">
      <c r="A265" s="37">
        <v>41759</v>
      </c>
      <c r="B265" s="53" t="s">
        <v>59</v>
      </c>
      <c r="C265" s="29" t="s">
        <v>396</v>
      </c>
    </row>
    <row r="266" spans="1:3">
      <c r="B266" s="53" t="s">
        <v>73</v>
      </c>
      <c r="C266" s="29" t="s">
        <v>397</v>
      </c>
    </row>
    <row r="267" spans="1:3">
      <c r="B267" s="53" t="s">
        <v>61</v>
      </c>
      <c r="C267" s="29" t="s">
        <v>398</v>
      </c>
    </row>
    <row r="268" spans="1:3">
      <c r="A268" s="37">
        <v>41779</v>
      </c>
      <c r="B268" s="53" t="s">
        <v>401</v>
      </c>
      <c r="C268" s="29" t="s">
        <v>402</v>
      </c>
    </row>
    <row r="269" spans="1:3">
      <c r="A269" s="37">
        <v>41781</v>
      </c>
      <c r="B269" s="53" t="s">
        <v>401</v>
      </c>
      <c r="C269" s="29" t="s">
        <v>403</v>
      </c>
    </row>
    <row r="270" spans="1:3">
      <c r="B270" s="46"/>
      <c r="C270" s="29" t="s">
        <v>404</v>
      </c>
    </row>
    <row r="271" spans="1:3">
      <c r="B271" s="46"/>
      <c r="C271" s="29" t="s">
        <v>405</v>
      </c>
    </row>
    <row r="272" spans="1:3">
      <c r="B272" s="46"/>
      <c r="C272" s="29" t="s">
        <v>406</v>
      </c>
    </row>
    <row r="273" spans="1:3">
      <c r="B273" s="46"/>
      <c r="C273" s="29" t="s">
        <v>407</v>
      </c>
    </row>
    <row r="274" spans="1:3">
      <c r="B274" s="46"/>
      <c r="C274" s="29" t="s">
        <v>408</v>
      </c>
    </row>
    <row r="275" spans="1:3">
      <c r="B275" s="46"/>
      <c r="C275" s="29" t="s">
        <v>409</v>
      </c>
    </row>
    <row r="276" spans="1:3">
      <c r="B276" s="46"/>
      <c r="C276" s="29" t="s">
        <v>410</v>
      </c>
    </row>
    <row r="277" spans="1:3">
      <c r="B277" s="46"/>
      <c r="C277" s="29" t="s">
        <v>411</v>
      </c>
    </row>
    <row r="278" spans="1:3">
      <c r="B278" s="53" t="s">
        <v>133</v>
      </c>
      <c r="C278" s="29" t="s">
        <v>412</v>
      </c>
    </row>
    <row r="279" spans="1:3">
      <c r="B279" s="53" t="s">
        <v>143</v>
      </c>
      <c r="C279" s="29" t="s">
        <v>412</v>
      </c>
    </row>
    <row r="280" spans="1:3">
      <c r="B280" s="53" t="s">
        <v>382</v>
      </c>
      <c r="C280" s="29" t="s">
        <v>412</v>
      </c>
    </row>
    <row r="281" spans="1:3">
      <c r="A281" s="37">
        <v>41786</v>
      </c>
      <c r="B281" s="53" t="s">
        <v>83</v>
      </c>
      <c r="C281" s="29" t="s">
        <v>413</v>
      </c>
    </row>
    <row r="282" spans="1:3">
      <c r="A282" s="37">
        <v>41786</v>
      </c>
      <c r="B282" s="53" t="s">
        <v>382</v>
      </c>
      <c r="C282" s="29" t="s">
        <v>413</v>
      </c>
    </row>
    <row r="283" spans="1:3">
      <c r="A283" s="37">
        <v>41792</v>
      </c>
      <c r="B283" s="53" t="s">
        <v>103</v>
      </c>
      <c r="C283" s="29" t="s">
        <v>414</v>
      </c>
    </row>
    <row r="284" spans="1:3">
      <c r="B284" s="46"/>
      <c r="C284" s="29" t="s">
        <v>416</v>
      </c>
    </row>
    <row r="285" spans="1:3">
      <c r="B285" s="46"/>
      <c r="C285" s="29" t="s">
        <v>417</v>
      </c>
    </row>
    <row r="286" spans="1:3">
      <c r="B286" s="53" t="s">
        <v>340</v>
      </c>
      <c r="C286" s="29" t="s">
        <v>415</v>
      </c>
    </row>
    <row r="287" spans="1:3">
      <c r="B287" s="46"/>
      <c r="C287" s="29" t="s">
        <v>416</v>
      </c>
    </row>
    <row r="288" spans="1:3">
      <c r="B288" s="46"/>
      <c r="C288" s="29" t="s">
        <v>417</v>
      </c>
    </row>
    <row r="289" spans="1:17">
      <c r="A289" s="25"/>
      <c r="B289" s="46" t="s">
        <v>418</v>
      </c>
      <c r="C289" s="29" t="s">
        <v>420</v>
      </c>
    </row>
    <row r="290" spans="1:17">
      <c r="A290" s="25"/>
      <c r="B290" s="46"/>
      <c r="C290" s="29" t="s">
        <v>419</v>
      </c>
    </row>
    <row r="291" spans="1:17">
      <c r="B291" s="53" t="s">
        <v>83</v>
      </c>
      <c r="C291" s="29" t="s">
        <v>412</v>
      </c>
    </row>
    <row r="292" spans="1:17">
      <c r="B292" s="53" t="s">
        <v>153</v>
      </c>
      <c r="C292" s="29" t="s">
        <v>412</v>
      </c>
    </row>
    <row r="293" spans="1:17">
      <c r="B293" s="58" t="s">
        <v>196</v>
      </c>
      <c r="C293" s="29" t="s">
        <v>421</v>
      </c>
    </row>
    <row r="294" spans="1:17">
      <c r="A294" s="37">
        <v>41793</v>
      </c>
      <c r="B294" s="53" t="s">
        <v>354</v>
      </c>
      <c r="C294" s="29" t="s">
        <v>422</v>
      </c>
    </row>
    <row r="295" spans="1:17" ht="36.950000000000003" customHeight="1">
      <c r="A295" s="52">
        <v>41806</v>
      </c>
      <c r="B295" s="58" t="s">
        <v>94</v>
      </c>
      <c r="C295" s="1307" t="s">
        <v>423</v>
      </c>
      <c r="D295" s="1307"/>
      <c r="E295" s="1307"/>
      <c r="F295" s="1307"/>
      <c r="G295" s="1307"/>
      <c r="H295" s="1307"/>
      <c r="I295" s="1307"/>
      <c r="J295" s="1307"/>
      <c r="K295" s="1307"/>
      <c r="L295" s="1307"/>
      <c r="M295" s="1307"/>
      <c r="N295" s="1307"/>
      <c r="O295" s="1307"/>
      <c r="P295" s="1307"/>
      <c r="Q295" s="1307"/>
    </row>
    <row r="296" spans="1:17" ht="36.950000000000003" customHeight="1">
      <c r="A296" s="25"/>
      <c r="B296" s="58" t="s">
        <v>196</v>
      </c>
      <c r="C296" s="1307" t="s">
        <v>425</v>
      </c>
      <c r="D296" s="1307"/>
      <c r="E296" s="1307"/>
      <c r="F296" s="1307"/>
      <c r="G296" s="1307"/>
      <c r="H296" s="1307"/>
      <c r="I296" s="1307"/>
      <c r="J296" s="1307"/>
      <c r="K296" s="1307"/>
      <c r="L296" s="1307"/>
      <c r="M296" s="1307"/>
      <c r="N296" s="1307"/>
      <c r="O296" s="1307"/>
      <c r="P296" s="1307"/>
      <c r="Q296" s="1307"/>
    </row>
    <row r="297" spans="1:17" ht="36.950000000000003" customHeight="1">
      <c r="B297" s="58" t="s">
        <v>235</v>
      </c>
      <c r="C297" s="1307" t="s">
        <v>424</v>
      </c>
      <c r="D297" s="1307"/>
      <c r="E297" s="1307"/>
      <c r="F297" s="1307"/>
      <c r="G297" s="1307"/>
      <c r="H297" s="1307"/>
      <c r="I297" s="1307"/>
      <c r="J297" s="1307"/>
      <c r="K297" s="1307"/>
      <c r="L297" s="1307"/>
      <c r="M297" s="1307"/>
      <c r="N297" s="1307"/>
      <c r="O297" s="1307"/>
      <c r="P297" s="1307"/>
      <c r="Q297" s="1307"/>
    </row>
    <row r="298" spans="1:17">
      <c r="B298" s="53" t="s">
        <v>94</v>
      </c>
      <c r="C298" s="29" t="s">
        <v>426</v>
      </c>
    </row>
    <row r="299" spans="1:17" ht="39" customHeight="1">
      <c r="B299" s="53" t="s">
        <v>59</v>
      </c>
      <c r="C299" s="1307" t="s">
        <v>428</v>
      </c>
      <c r="D299" s="1307"/>
      <c r="E299" s="1307"/>
      <c r="F299" s="1307"/>
      <c r="G299" s="1307"/>
      <c r="H299" s="1307"/>
      <c r="I299" s="1307"/>
      <c r="J299" s="1307"/>
      <c r="K299" s="1307"/>
      <c r="L299" s="1307"/>
      <c r="M299" s="1307"/>
      <c r="N299" s="1307"/>
      <c r="O299" s="1307"/>
      <c r="P299" s="1307"/>
      <c r="Q299" s="1307"/>
    </row>
    <row r="300" spans="1:17">
      <c r="B300" s="53" t="s">
        <v>429</v>
      </c>
      <c r="C300" s="29" t="s">
        <v>430</v>
      </c>
    </row>
    <row r="301" spans="1:17">
      <c r="B301" s="53" t="s">
        <v>59</v>
      </c>
      <c r="C301" s="29" t="s">
        <v>438</v>
      </c>
    </row>
    <row r="302" spans="1:17">
      <c r="A302" s="37">
        <v>41866</v>
      </c>
      <c r="B302" s="53" t="s">
        <v>61</v>
      </c>
      <c r="C302" s="29" t="s">
        <v>441</v>
      </c>
    </row>
    <row r="303" spans="1:17">
      <c r="A303" s="37">
        <v>41876</v>
      </c>
      <c r="B303" s="53" t="s">
        <v>401</v>
      </c>
      <c r="C303" s="29" t="s">
        <v>442</v>
      </c>
    </row>
    <row r="304" spans="1:17">
      <c r="B304" s="53" t="s">
        <v>444</v>
      </c>
      <c r="C304" s="29" t="s">
        <v>443</v>
      </c>
    </row>
    <row r="305" spans="1:18">
      <c r="B305" s="53" t="s">
        <v>162</v>
      </c>
      <c r="C305" s="29" t="s">
        <v>445</v>
      </c>
    </row>
    <row r="306" spans="1:18" ht="56.25" customHeight="1">
      <c r="B306" s="53" t="s">
        <v>354</v>
      </c>
      <c r="C306" s="1309" t="s">
        <v>446</v>
      </c>
      <c r="D306" s="1309"/>
      <c r="E306" s="1309"/>
      <c r="F306" s="1309"/>
      <c r="G306" s="1309"/>
      <c r="H306" s="1309"/>
      <c r="I306" s="1309"/>
      <c r="J306" s="1309"/>
      <c r="K306" s="1309"/>
      <c r="L306" s="1309"/>
    </row>
    <row r="307" spans="1:18" ht="66.75" customHeight="1">
      <c r="B307" s="53" t="s">
        <v>81</v>
      </c>
      <c r="C307" s="1309" t="s">
        <v>447</v>
      </c>
      <c r="D307" s="1309"/>
      <c r="E307" s="1309"/>
      <c r="F307" s="1309"/>
      <c r="G307" s="1309"/>
      <c r="H307" s="1309"/>
      <c r="I307" s="1309"/>
      <c r="J307" s="1309"/>
      <c r="K307" s="1309"/>
      <c r="L307" s="1309"/>
      <c r="M307" s="64"/>
      <c r="N307" s="64"/>
      <c r="O307" s="64"/>
      <c r="P307" s="64"/>
      <c r="Q307" s="64"/>
      <c r="R307" s="64"/>
    </row>
    <row r="308" spans="1:18">
      <c r="A308" s="37">
        <v>41900</v>
      </c>
      <c r="B308" s="53" t="s">
        <v>59</v>
      </c>
      <c r="C308" s="29" t="s">
        <v>448</v>
      </c>
    </row>
    <row r="309" spans="1:18" ht="42" customHeight="1">
      <c r="A309" s="65">
        <v>41908</v>
      </c>
      <c r="B309" s="66" t="s">
        <v>354</v>
      </c>
      <c r="C309" s="1308" t="s">
        <v>449</v>
      </c>
      <c r="D309" s="1308"/>
      <c r="E309" s="1308"/>
      <c r="F309" s="1308"/>
      <c r="G309" s="1308"/>
      <c r="H309" s="1308"/>
      <c r="I309" s="1308"/>
      <c r="J309" s="1308"/>
      <c r="K309" s="1308"/>
      <c r="L309" s="1308"/>
    </row>
    <row r="310" spans="1:18">
      <c r="A310" s="37">
        <v>41912</v>
      </c>
      <c r="B310" s="29" t="s">
        <v>94</v>
      </c>
      <c r="C310" s="29" t="s">
        <v>469</v>
      </c>
    </row>
    <row r="311" spans="1:18">
      <c r="B311" s="53" t="s">
        <v>103</v>
      </c>
      <c r="C311" s="29" t="s">
        <v>450</v>
      </c>
    </row>
    <row r="312" spans="1:18">
      <c r="B312" s="53" t="s">
        <v>340</v>
      </c>
      <c r="C312" s="29" t="s">
        <v>451</v>
      </c>
    </row>
    <row r="313" spans="1:18">
      <c r="B313" s="1305" t="s">
        <v>366</v>
      </c>
      <c r="C313" s="29" t="s">
        <v>470</v>
      </c>
      <c r="D313" s="67"/>
    </row>
    <row r="314" spans="1:18">
      <c r="B314" s="1305"/>
      <c r="C314" s="68" t="s">
        <v>83</v>
      </c>
      <c r="D314" s="68" t="s">
        <v>453</v>
      </c>
    </row>
    <row r="315" spans="1:18">
      <c r="B315" s="1305"/>
      <c r="C315" s="1310" t="s">
        <v>73</v>
      </c>
      <c r="D315" s="68" t="s">
        <v>452</v>
      </c>
    </row>
    <row r="316" spans="1:18">
      <c r="B316" s="1305"/>
      <c r="C316" s="1310"/>
      <c r="D316" s="68" t="s">
        <v>454</v>
      </c>
    </row>
    <row r="317" spans="1:18">
      <c r="B317" s="1305"/>
      <c r="C317" s="1310" t="s">
        <v>59</v>
      </c>
      <c r="D317" s="68" t="s">
        <v>463</v>
      </c>
    </row>
    <row r="318" spans="1:18">
      <c r="B318" s="1305"/>
      <c r="C318" s="1310"/>
      <c r="D318" s="68" t="s">
        <v>455</v>
      </c>
    </row>
    <row r="319" spans="1:18">
      <c r="B319" s="1305"/>
      <c r="C319" s="68" t="s">
        <v>94</v>
      </c>
      <c r="D319" s="68" t="s">
        <v>456</v>
      </c>
    </row>
    <row r="320" spans="1:18">
      <c r="B320" s="1305"/>
      <c r="C320" s="1310" t="s">
        <v>103</v>
      </c>
      <c r="D320" s="68" t="s">
        <v>464</v>
      </c>
    </row>
    <row r="321" spans="1:12">
      <c r="B321" s="1305"/>
      <c r="C321" s="1310"/>
      <c r="D321" s="68" t="s">
        <v>457</v>
      </c>
    </row>
    <row r="322" spans="1:12">
      <c r="B322" s="1305"/>
      <c r="C322" s="1310" t="s">
        <v>401</v>
      </c>
      <c r="D322" s="68" t="s">
        <v>465</v>
      </c>
    </row>
    <row r="323" spans="1:12">
      <c r="B323" s="1305"/>
      <c r="C323" s="1310"/>
      <c r="D323" s="68" t="s">
        <v>466</v>
      </c>
    </row>
    <row r="324" spans="1:12">
      <c r="B324" s="1305"/>
      <c r="C324" s="68" t="s">
        <v>61</v>
      </c>
      <c r="D324" s="68" t="s">
        <v>458</v>
      </c>
    </row>
    <row r="325" spans="1:12">
      <c r="B325" s="1305"/>
      <c r="C325" s="1310" t="s">
        <v>354</v>
      </c>
      <c r="D325" s="68" t="s">
        <v>467</v>
      </c>
    </row>
    <row r="326" spans="1:12">
      <c r="B326" s="1305"/>
      <c r="C326" s="1310"/>
      <c r="D326" s="68" t="s">
        <v>468</v>
      </c>
    </row>
    <row r="327" spans="1:12">
      <c r="B327" s="1305"/>
      <c r="C327" s="68" t="s">
        <v>162</v>
      </c>
      <c r="D327" s="68" t="s">
        <v>459</v>
      </c>
    </row>
    <row r="328" spans="1:12">
      <c r="B328" s="1305"/>
      <c r="C328" s="68" t="s">
        <v>143</v>
      </c>
      <c r="D328" s="68" t="s">
        <v>460</v>
      </c>
    </row>
    <row r="329" spans="1:12">
      <c r="B329" s="1305"/>
      <c r="C329" s="68" t="s">
        <v>81</v>
      </c>
      <c r="D329" s="68" t="s">
        <v>461</v>
      </c>
    </row>
    <row r="330" spans="1:12">
      <c r="B330" s="1305"/>
      <c r="C330" s="68" t="s">
        <v>153</v>
      </c>
      <c r="D330" s="68" t="s">
        <v>462</v>
      </c>
    </row>
    <row r="331" spans="1:12" ht="39" customHeight="1">
      <c r="B331" s="69" t="s">
        <v>354</v>
      </c>
      <c r="C331" s="1309" t="s">
        <v>471</v>
      </c>
      <c r="D331" s="1309"/>
      <c r="E331" s="1309"/>
      <c r="F331" s="1309"/>
      <c r="G331" s="1309"/>
      <c r="H331" s="1309"/>
      <c r="I331" s="1309"/>
      <c r="J331" s="1309"/>
      <c r="K331" s="1309"/>
      <c r="L331" s="1309"/>
    </row>
    <row r="332" spans="1:12" ht="14.25" customHeight="1">
      <c r="A332" s="37">
        <v>41948</v>
      </c>
      <c r="B332" s="29" t="s">
        <v>103</v>
      </c>
      <c r="C332" s="1311" t="s">
        <v>472</v>
      </c>
      <c r="D332" s="1311"/>
    </row>
    <row r="333" spans="1:12">
      <c r="A333" s="37">
        <v>41975</v>
      </c>
      <c r="B333" s="29" t="s">
        <v>103</v>
      </c>
      <c r="C333" s="1311" t="s">
        <v>473</v>
      </c>
      <c r="D333" s="1311"/>
    </row>
    <row r="334" spans="1:12">
      <c r="B334" s="1305" t="s">
        <v>59</v>
      </c>
      <c r="C334" s="29" t="s">
        <v>474</v>
      </c>
    </row>
    <row r="335" spans="1:12">
      <c r="B335" s="1305"/>
      <c r="C335" s="29" t="s">
        <v>475</v>
      </c>
    </row>
    <row r="336" spans="1:12">
      <c r="A336" s="37">
        <v>41981</v>
      </c>
      <c r="B336" s="1305" t="s">
        <v>81</v>
      </c>
      <c r="C336" s="29" t="s">
        <v>476</v>
      </c>
    </row>
    <row r="337" spans="1:18">
      <c r="B337" s="1305"/>
      <c r="C337" s="29" t="s">
        <v>477</v>
      </c>
    </row>
    <row r="338" spans="1:18">
      <c r="A338" s="70">
        <v>41990</v>
      </c>
      <c r="B338" s="53" t="s">
        <v>59</v>
      </c>
      <c r="C338" s="29" t="s">
        <v>478</v>
      </c>
    </row>
    <row r="339" spans="1:18">
      <c r="A339" s="37">
        <v>42002</v>
      </c>
      <c r="B339" s="29" t="s">
        <v>103</v>
      </c>
      <c r="C339" s="29" t="s">
        <v>481</v>
      </c>
    </row>
    <row r="340" spans="1:18">
      <c r="B340" s="29" t="s">
        <v>401</v>
      </c>
      <c r="C340" s="29" t="s">
        <v>479</v>
      </c>
    </row>
    <row r="341" spans="1:18">
      <c r="B341" s="29" t="s">
        <v>83</v>
      </c>
      <c r="C341" s="29" t="s">
        <v>480</v>
      </c>
    </row>
    <row r="342" spans="1:18">
      <c r="B342" s="53" t="s">
        <v>162</v>
      </c>
      <c r="C342" s="29" t="s">
        <v>493</v>
      </c>
    </row>
    <row r="343" spans="1:18">
      <c r="B343" s="1305" t="s">
        <v>59</v>
      </c>
      <c r="C343" s="29" t="s">
        <v>494</v>
      </c>
    </row>
    <row r="344" spans="1:18">
      <c r="B344" s="1305"/>
      <c r="C344" s="29" t="s">
        <v>482</v>
      </c>
    </row>
    <row r="345" spans="1:18">
      <c r="B345" s="1305" t="s">
        <v>366</v>
      </c>
      <c r="C345" s="29" t="s">
        <v>470</v>
      </c>
      <c r="D345" s="67"/>
    </row>
    <row r="346" spans="1:18" ht="25.5" customHeight="1">
      <c r="B346" s="1305"/>
      <c r="C346" s="71" t="s">
        <v>83</v>
      </c>
      <c r="D346" s="1312" t="s">
        <v>492</v>
      </c>
      <c r="E346" s="1312"/>
      <c r="F346" s="1312"/>
      <c r="G346" s="1312"/>
      <c r="H346" s="1312"/>
      <c r="I346" s="1312"/>
      <c r="J346" s="1312"/>
      <c r="K346" s="1312"/>
      <c r="L346" s="1312"/>
      <c r="M346" s="1312"/>
      <c r="N346" s="1312"/>
      <c r="O346" s="1312"/>
      <c r="P346" s="1312"/>
      <c r="Q346" s="1312"/>
      <c r="R346" s="1312"/>
    </row>
    <row r="347" spans="1:18">
      <c r="B347" s="1305"/>
      <c r="C347" s="71" t="s">
        <v>73</v>
      </c>
      <c r="D347" s="71" t="s">
        <v>483</v>
      </c>
      <c r="E347" s="29"/>
      <c r="F347" s="29"/>
      <c r="G347" s="29"/>
      <c r="H347" s="29"/>
      <c r="I347" s="29"/>
      <c r="J347" s="29"/>
      <c r="K347" s="29"/>
      <c r="L347" s="29"/>
      <c r="M347" s="29"/>
      <c r="N347" s="29"/>
      <c r="O347" s="29"/>
      <c r="P347" s="29"/>
      <c r="Q347" s="29"/>
      <c r="R347" s="29"/>
    </row>
    <row r="348" spans="1:18">
      <c r="B348" s="1305"/>
      <c r="C348" s="71" t="s">
        <v>59</v>
      </c>
      <c r="D348" s="71" t="s">
        <v>484</v>
      </c>
      <c r="E348" s="29"/>
      <c r="F348" s="29"/>
      <c r="G348" s="29"/>
      <c r="H348" s="29"/>
      <c r="I348" s="29"/>
      <c r="J348" s="29"/>
      <c r="K348" s="29"/>
      <c r="L348" s="29"/>
      <c r="M348" s="29"/>
      <c r="N348" s="29"/>
      <c r="O348" s="29"/>
      <c r="P348" s="29"/>
      <c r="Q348" s="29"/>
      <c r="R348" s="29"/>
    </row>
    <row r="349" spans="1:18">
      <c r="B349" s="1305"/>
      <c r="C349" s="71" t="s">
        <v>94</v>
      </c>
      <c r="D349" s="71" t="s">
        <v>485</v>
      </c>
      <c r="E349" s="29"/>
      <c r="F349" s="29"/>
      <c r="G349" s="29"/>
      <c r="H349" s="29"/>
      <c r="I349" s="29"/>
      <c r="J349" s="29"/>
      <c r="K349" s="29"/>
      <c r="L349" s="29"/>
      <c r="M349" s="29"/>
      <c r="N349" s="29"/>
      <c r="O349" s="29"/>
      <c r="P349" s="29"/>
      <c r="Q349" s="29"/>
      <c r="R349" s="29"/>
    </row>
    <row r="350" spans="1:18">
      <c r="B350" s="1305"/>
      <c r="C350" s="71" t="s">
        <v>103</v>
      </c>
      <c r="D350" s="71" t="s">
        <v>486</v>
      </c>
      <c r="E350" s="29"/>
      <c r="F350" s="29"/>
      <c r="G350" s="29"/>
      <c r="H350" s="29"/>
      <c r="I350" s="29"/>
      <c r="J350" s="29"/>
      <c r="K350" s="29"/>
      <c r="L350" s="29"/>
      <c r="M350" s="29"/>
      <c r="N350" s="29"/>
      <c r="O350" s="29"/>
      <c r="P350" s="29"/>
      <c r="Q350" s="29"/>
      <c r="R350" s="29"/>
    </row>
    <row r="351" spans="1:18">
      <c r="B351" s="1305"/>
      <c r="C351" s="71" t="s">
        <v>401</v>
      </c>
      <c r="D351" s="71" t="s">
        <v>487</v>
      </c>
      <c r="E351" s="29"/>
      <c r="F351" s="29"/>
      <c r="G351" s="29"/>
      <c r="H351" s="29"/>
      <c r="I351" s="29"/>
      <c r="J351" s="29"/>
      <c r="K351" s="29"/>
      <c r="L351" s="29"/>
      <c r="M351" s="29"/>
      <c r="N351" s="29"/>
      <c r="O351" s="29"/>
      <c r="P351" s="29"/>
      <c r="Q351" s="29"/>
      <c r="R351" s="29"/>
    </row>
    <row r="352" spans="1:18">
      <c r="B352" s="1305"/>
      <c r="C352" s="71" t="s">
        <v>61</v>
      </c>
      <c r="D352" s="71" t="s">
        <v>488</v>
      </c>
      <c r="E352" s="29"/>
      <c r="F352" s="29"/>
      <c r="G352" s="29"/>
      <c r="H352" s="29"/>
      <c r="I352" s="29"/>
      <c r="J352" s="29"/>
      <c r="K352" s="29"/>
      <c r="L352" s="29"/>
      <c r="M352" s="29"/>
      <c r="N352" s="29"/>
      <c r="O352" s="29"/>
      <c r="P352" s="29"/>
      <c r="Q352" s="29"/>
      <c r="R352" s="29"/>
    </row>
    <row r="353" spans="1:18">
      <c r="B353" s="1305"/>
      <c r="C353" s="71" t="s">
        <v>354</v>
      </c>
      <c r="D353" s="71" t="s">
        <v>488</v>
      </c>
      <c r="E353" s="29"/>
      <c r="F353" s="29"/>
      <c r="G353" s="29"/>
      <c r="H353" s="29"/>
      <c r="I353" s="29"/>
      <c r="J353" s="29"/>
      <c r="K353" s="29"/>
      <c r="L353" s="29"/>
      <c r="M353" s="29"/>
      <c r="N353" s="29"/>
      <c r="O353" s="29"/>
      <c r="P353" s="29"/>
      <c r="Q353" s="29"/>
      <c r="R353" s="29"/>
    </row>
    <row r="354" spans="1:18">
      <c r="B354" s="1305"/>
      <c r="C354" s="71" t="s">
        <v>162</v>
      </c>
      <c r="D354" s="71" t="s">
        <v>489</v>
      </c>
      <c r="E354" s="29"/>
      <c r="F354" s="29"/>
      <c r="G354" s="29"/>
      <c r="H354" s="29"/>
      <c r="I354" s="29"/>
      <c r="J354" s="29"/>
      <c r="K354" s="29"/>
      <c r="L354" s="29"/>
      <c r="M354" s="29"/>
      <c r="N354" s="29"/>
      <c r="O354" s="29"/>
      <c r="P354" s="29"/>
      <c r="Q354" s="29"/>
      <c r="R354" s="29"/>
    </row>
    <row r="355" spans="1:18">
      <c r="B355" s="1305"/>
      <c r="C355" s="71" t="s">
        <v>143</v>
      </c>
      <c r="D355" s="71" t="s">
        <v>490</v>
      </c>
      <c r="E355" s="29"/>
      <c r="F355" s="29"/>
      <c r="G355" s="29"/>
      <c r="H355" s="29"/>
      <c r="I355" s="29"/>
      <c r="J355" s="29"/>
      <c r="K355" s="29"/>
      <c r="L355" s="29"/>
      <c r="M355" s="29"/>
      <c r="N355" s="29"/>
      <c r="O355" s="29"/>
      <c r="P355" s="29"/>
      <c r="Q355" s="29"/>
      <c r="R355" s="29"/>
    </row>
    <row r="356" spans="1:18">
      <c r="B356" s="1305"/>
      <c r="C356" s="71" t="s">
        <v>81</v>
      </c>
      <c r="D356" s="71" t="s">
        <v>491</v>
      </c>
      <c r="E356" s="29"/>
      <c r="F356" s="29"/>
      <c r="G356" s="29"/>
      <c r="H356" s="29"/>
      <c r="I356" s="29"/>
      <c r="J356" s="29"/>
      <c r="K356" s="29"/>
      <c r="L356" s="29"/>
      <c r="M356" s="29"/>
      <c r="N356" s="29"/>
      <c r="O356" s="29"/>
      <c r="P356" s="29"/>
      <c r="Q356" s="29"/>
      <c r="R356" s="29"/>
    </row>
    <row r="357" spans="1:18">
      <c r="B357" s="1305"/>
      <c r="C357" s="71" t="s">
        <v>153</v>
      </c>
      <c r="D357" s="71" t="s">
        <v>487</v>
      </c>
      <c r="E357" s="29"/>
      <c r="F357" s="29"/>
      <c r="G357" s="29"/>
      <c r="H357" s="29"/>
      <c r="I357" s="29"/>
      <c r="J357" s="29"/>
      <c r="K357" s="29"/>
      <c r="L357" s="29"/>
      <c r="M357" s="29"/>
      <c r="N357" s="29"/>
      <c r="O357" s="29"/>
      <c r="P357" s="29"/>
      <c r="Q357" s="29"/>
      <c r="R357" s="29"/>
    </row>
    <row r="358" spans="1:18">
      <c r="A358" s="37">
        <v>42016</v>
      </c>
      <c r="B358" s="53"/>
      <c r="C358" s="29" t="s">
        <v>501</v>
      </c>
      <c r="D358" s="67"/>
    </row>
    <row r="359" spans="1:18" ht="12.75" customHeight="1">
      <c r="B359" s="71" t="s">
        <v>83</v>
      </c>
      <c r="C359" s="73" t="s">
        <v>502</v>
      </c>
      <c r="E359" s="72"/>
      <c r="F359" s="72"/>
      <c r="G359" s="72"/>
      <c r="H359" s="72"/>
      <c r="I359" s="72"/>
      <c r="J359" s="72"/>
      <c r="K359" s="72"/>
      <c r="L359" s="72"/>
      <c r="M359" s="72"/>
      <c r="N359" s="72"/>
      <c r="O359" s="72"/>
      <c r="P359" s="72"/>
      <c r="Q359" s="72"/>
      <c r="R359" s="72"/>
    </row>
    <row r="360" spans="1:18">
      <c r="B360" s="71" t="s">
        <v>73</v>
      </c>
      <c r="C360" s="74" t="s">
        <v>495</v>
      </c>
      <c r="E360" s="29"/>
      <c r="F360" s="29"/>
      <c r="G360" s="29"/>
      <c r="H360" s="29"/>
      <c r="I360" s="29"/>
      <c r="J360" s="29"/>
      <c r="K360" s="29"/>
      <c r="L360" s="29"/>
      <c r="M360" s="29"/>
      <c r="N360" s="29"/>
      <c r="O360" s="29"/>
      <c r="P360" s="29"/>
      <c r="Q360" s="29"/>
      <c r="R360" s="29"/>
    </row>
    <row r="361" spans="1:18">
      <c r="B361" s="71" t="s">
        <v>59</v>
      </c>
      <c r="C361" s="74" t="s">
        <v>496</v>
      </c>
      <c r="E361" s="29"/>
      <c r="F361" s="29"/>
      <c r="G361" s="29"/>
      <c r="H361" s="29"/>
      <c r="I361" s="29"/>
      <c r="J361" s="29"/>
      <c r="K361" s="29"/>
      <c r="L361" s="29"/>
      <c r="M361" s="29"/>
      <c r="N361" s="29"/>
      <c r="O361" s="29"/>
      <c r="P361" s="29"/>
      <c r="Q361" s="29"/>
      <c r="R361" s="29"/>
    </row>
    <row r="362" spans="1:18">
      <c r="B362" s="71" t="s">
        <v>103</v>
      </c>
      <c r="C362" s="74" t="s">
        <v>495</v>
      </c>
      <c r="E362" s="29"/>
      <c r="F362" s="29"/>
      <c r="G362" s="29"/>
      <c r="H362" s="29"/>
      <c r="I362" s="29"/>
      <c r="J362" s="29"/>
      <c r="K362" s="29"/>
      <c r="L362" s="29"/>
      <c r="M362" s="29"/>
      <c r="N362" s="29"/>
      <c r="O362" s="29"/>
      <c r="P362" s="29"/>
      <c r="Q362" s="29"/>
      <c r="R362" s="29"/>
    </row>
    <row r="363" spans="1:18">
      <c r="B363" s="71" t="s">
        <v>61</v>
      </c>
      <c r="C363" s="74" t="s">
        <v>497</v>
      </c>
      <c r="E363" s="29"/>
      <c r="F363" s="29"/>
      <c r="G363" s="29"/>
      <c r="H363" s="29"/>
      <c r="I363" s="29"/>
      <c r="J363" s="29"/>
      <c r="K363" s="29"/>
      <c r="L363" s="29"/>
      <c r="M363" s="29"/>
      <c r="N363" s="29"/>
      <c r="O363" s="29"/>
      <c r="P363" s="29"/>
      <c r="Q363" s="29"/>
      <c r="R363" s="29"/>
    </row>
    <row r="364" spans="1:18">
      <c r="B364" s="71" t="s">
        <v>354</v>
      </c>
      <c r="C364" s="74" t="s">
        <v>498</v>
      </c>
      <c r="E364" s="29"/>
      <c r="F364" s="29"/>
      <c r="G364" s="29"/>
      <c r="H364" s="29"/>
      <c r="I364" s="29"/>
      <c r="J364" s="29"/>
      <c r="K364" s="29"/>
      <c r="L364" s="29"/>
      <c r="M364" s="29"/>
      <c r="N364" s="29"/>
      <c r="O364" s="29"/>
      <c r="P364" s="29"/>
      <c r="Q364" s="29"/>
      <c r="R364" s="29"/>
    </row>
    <row r="365" spans="1:18">
      <c r="B365" s="71" t="s">
        <v>162</v>
      </c>
      <c r="C365" s="74" t="s">
        <v>500</v>
      </c>
      <c r="E365" s="29"/>
      <c r="F365" s="29"/>
      <c r="G365" s="29"/>
      <c r="H365" s="29"/>
      <c r="I365" s="29"/>
      <c r="J365" s="29"/>
      <c r="K365" s="29"/>
      <c r="L365" s="29"/>
      <c r="M365" s="29"/>
      <c r="N365" s="29"/>
      <c r="O365" s="29"/>
      <c r="P365" s="29"/>
      <c r="Q365" s="29"/>
      <c r="R365" s="29"/>
    </row>
    <row r="366" spans="1:18">
      <c r="B366" s="71" t="s">
        <v>81</v>
      </c>
      <c r="C366" s="74" t="s">
        <v>499</v>
      </c>
      <c r="E366" s="29"/>
      <c r="F366" s="29"/>
      <c r="G366" s="29"/>
      <c r="H366" s="29"/>
      <c r="I366" s="29"/>
      <c r="J366" s="29"/>
      <c r="K366" s="29"/>
      <c r="L366" s="29"/>
      <c r="M366" s="29"/>
      <c r="N366" s="29"/>
      <c r="O366" s="29"/>
      <c r="P366" s="29"/>
      <c r="Q366" s="29"/>
      <c r="R366" s="29"/>
    </row>
    <row r="367" spans="1:18">
      <c r="A367" s="37">
        <v>42020</v>
      </c>
      <c r="C367" s="29" t="s">
        <v>501</v>
      </c>
      <c r="E367" s="29"/>
      <c r="F367" s="29"/>
      <c r="G367" s="29"/>
      <c r="H367" s="29"/>
      <c r="I367" s="29"/>
      <c r="J367" s="29"/>
      <c r="K367" s="29"/>
      <c r="L367" s="29"/>
      <c r="M367" s="29"/>
      <c r="N367" s="29"/>
      <c r="O367" s="29"/>
      <c r="P367" s="29"/>
      <c r="Q367" s="29"/>
      <c r="R367" s="29"/>
    </row>
    <row r="368" spans="1:18">
      <c r="B368" s="71" t="s">
        <v>83</v>
      </c>
      <c r="C368" s="73" t="s">
        <v>503</v>
      </c>
      <c r="E368" s="29"/>
      <c r="F368" s="29"/>
      <c r="G368" s="29"/>
      <c r="H368" s="29"/>
      <c r="I368" s="29"/>
      <c r="J368" s="29"/>
      <c r="K368" s="29"/>
      <c r="L368" s="29"/>
      <c r="M368" s="29"/>
      <c r="N368" s="29"/>
      <c r="O368" s="29"/>
      <c r="P368" s="29"/>
      <c r="Q368" s="29"/>
      <c r="R368" s="29"/>
    </row>
    <row r="369" spans="1:18">
      <c r="B369" s="71" t="s">
        <v>59</v>
      </c>
      <c r="C369" s="74" t="s">
        <v>499</v>
      </c>
      <c r="E369" s="29"/>
      <c r="F369" s="29"/>
      <c r="G369" s="29"/>
      <c r="H369" s="29"/>
      <c r="I369" s="29"/>
      <c r="J369" s="29"/>
      <c r="K369" s="29"/>
      <c r="L369" s="29"/>
      <c r="M369" s="29"/>
      <c r="N369" s="29"/>
      <c r="O369" s="29"/>
      <c r="P369" s="29"/>
      <c r="Q369" s="29"/>
      <c r="R369" s="29"/>
    </row>
    <row r="370" spans="1:18">
      <c r="B370" s="71" t="s">
        <v>103</v>
      </c>
      <c r="C370" s="74" t="s">
        <v>496</v>
      </c>
      <c r="E370" s="29"/>
      <c r="F370" s="29"/>
      <c r="G370" s="29"/>
      <c r="H370" s="29"/>
      <c r="I370" s="29"/>
      <c r="J370" s="29"/>
      <c r="K370" s="29"/>
      <c r="L370" s="29"/>
      <c r="M370" s="29"/>
      <c r="N370" s="29"/>
      <c r="O370" s="29"/>
      <c r="P370" s="29"/>
      <c r="Q370" s="29"/>
      <c r="R370" s="29"/>
    </row>
    <row r="371" spans="1:18">
      <c r="B371" s="71" t="s">
        <v>81</v>
      </c>
      <c r="C371" s="74" t="s">
        <v>499</v>
      </c>
    </row>
    <row r="372" spans="1:18">
      <c r="B372" s="71" t="s">
        <v>59</v>
      </c>
      <c r="C372" s="74" t="s">
        <v>504</v>
      </c>
    </row>
    <row r="373" spans="1:18">
      <c r="B373" s="71" t="s">
        <v>354</v>
      </c>
      <c r="C373" s="74" t="s">
        <v>505</v>
      </c>
    </row>
    <row r="374" spans="1:18" ht="12.75" customHeight="1">
      <c r="A374" s="37">
        <v>42023</v>
      </c>
      <c r="B374" s="29" t="s">
        <v>73</v>
      </c>
      <c r="C374" s="1309" t="s">
        <v>506</v>
      </c>
      <c r="D374" s="1309"/>
      <c r="E374" s="1309"/>
      <c r="F374" s="1309"/>
      <c r="G374" s="1309"/>
      <c r="H374" s="1309"/>
      <c r="I374" s="1309"/>
      <c r="J374" s="1309"/>
      <c r="K374" s="1309"/>
    </row>
    <row r="375" spans="1:18">
      <c r="C375" s="1309"/>
      <c r="D375" s="1309"/>
      <c r="E375" s="1309"/>
      <c r="F375" s="1309"/>
      <c r="G375" s="1309"/>
      <c r="H375" s="1309"/>
      <c r="I375" s="1309"/>
      <c r="J375" s="1309"/>
      <c r="K375" s="1309"/>
    </row>
    <row r="376" spans="1:18" ht="12.75" customHeight="1">
      <c r="A376" s="37">
        <v>42037</v>
      </c>
      <c r="B376" s="76" t="s">
        <v>153</v>
      </c>
      <c r="C376" s="29" t="s">
        <v>508</v>
      </c>
      <c r="D376" s="64"/>
    </row>
    <row r="377" spans="1:18">
      <c r="B377" s="25" t="s">
        <v>59</v>
      </c>
      <c r="C377" s="29" t="s">
        <v>507</v>
      </c>
    </row>
    <row r="378" spans="1:18">
      <c r="A378" s="37">
        <v>42051</v>
      </c>
      <c r="B378" s="29" t="s">
        <v>73</v>
      </c>
      <c r="C378" s="29" t="s">
        <v>521</v>
      </c>
    </row>
    <row r="379" spans="1:18">
      <c r="B379" s="29" t="s">
        <v>81</v>
      </c>
      <c r="C379" s="29" t="s">
        <v>509</v>
      </c>
    </row>
    <row r="380" spans="1:18" ht="13.5" thickBot="1">
      <c r="B380" s="29" t="s">
        <v>153</v>
      </c>
      <c r="C380" s="29" t="s">
        <v>512</v>
      </c>
    </row>
    <row r="381" spans="1:18">
      <c r="B381" s="75" t="s">
        <v>401</v>
      </c>
      <c r="C381" s="29" t="s">
        <v>522</v>
      </c>
    </row>
    <row r="382" spans="1:18">
      <c r="B382" s="1313" t="s">
        <v>366</v>
      </c>
      <c r="C382" s="29" t="s">
        <v>470</v>
      </c>
    </row>
    <row r="383" spans="1:18">
      <c r="B383" s="1313"/>
      <c r="C383" s="71" t="s">
        <v>73</v>
      </c>
      <c r="D383" s="71" t="s">
        <v>513</v>
      </c>
    </row>
    <row r="384" spans="1:18">
      <c r="B384" s="1313"/>
      <c r="C384" s="71" t="s">
        <v>59</v>
      </c>
      <c r="D384" s="71" t="s">
        <v>514</v>
      </c>
    </row>
    <row r="385" spans="1:4" ht="13.5" customHeight="1">
      <c r="B385" s="1313"/>
      <c r="C385" s="71" t="s">
        <v>544</v>
      </c>
      <c r="D385" s="71" t="s">
        <v>546</v>
      </c>
    </row>
    <row r="386" spans="1:4">
      <c r="B386" s="1313"/>
      <c r="C386" s="71" t="s">
        <v>103</v>
      </c>
      <c r="D386" s="71" t="s">
        <v>497</v>
      </c>
    </row>
    <row r="387" spans="1:4">
      <c r="B387" s="1313"/>
      <c r="C387" s="1311" t="s">
        <v>525</v>
      </c>
      <c r="D387" s="71" t="s">
        <v>520</v>
      </c>
    </row>
    <row r="388" spans="1:4">
      <c r="B388" s="1313"/>
      <c r="C388" s="1311"/>
      <c r="D388" s="71" t="s">
        <v>515</v>
      </c>
    </row>
    <row r="389" spans="1:4">
      <c r="B389" s="1313"/>
      <c r="C389" s="1311"/>
      <c r="D389" s="71" t="s">
        <v>519</v>
      </c>
    </row>
    <row r="390" spans="1:4">
      <c r="B390" s="1313"/>
      <c r="C390" s="71" t="s">
        <v>61</v>
      </c>
      <c r="D390" s="71" t="s">
        <v>516</v>
      </c>
    </row>
    <row r="391" spans="1:4">
      <c r="B391" s="1313"/>
      <c r="C391" s="71" t="s">
        <v>354</v>
      </c>
      <c r="D391" s="71" t="s">
        <v>517</v>
      </c>
    </row>
    <row r="392" spans="1:4">
      <c r="B392" s="1313"/>
      <c r="C392" s="29" t="s">
        <v>153</v>
      </c>
      <c r="D392" s="71" t="s">
        <v>524</v>
      </c>
    </row>
    <row r="393" spans="1:4">
      <c r="B393" s="1313"/>
      <c r="C393" s="29" t="s">
        <v>143</v>
      </c>
      <c r="D393" s="71" t="s">
        <v>523</v>
      </c>
    </row>
    <row r="394" spans="1:4">
      <c r="B394" s="1313"/>
      <c r="C394" s="71" t="s">
        <v>81</v>
      </c>
      <c r="D394" s="71" t="s">
        <v>518</v>
      </c>
    </row>
    <row r="395" spans="1:4">
      <c r="B395" s="1313"/>
      <c r="C395" s="71" t="s">
        <v>162</v>
      </c>
      <c r="D395" s="71" t="s">
        <v>514</v>
      </c>
    </row>
    <row r="396" spans="1:4">
      <c r="A396" s="37">
        <v>42053</v>
      </c>
      <c r="B396" s="29" t="s">
        <v>401</v>
      </c>
      <c r="C396" s="29" t="s">
        <v>526</v>
      </c>
    </row>
    <row r="397" spans="1:4">
      <c r="A397" s="37">
        <v>42067</v>
      </c>
      <c r="B397" s="29" t="s">
        <v>153</v>
      </c>
      <c r="C397" s="29" t="s">
        <v>528</v>
      </c>
    </row>
    <row r="398" spans="1:4">
      <c r="A398" s="37">
        <v>42068</v>
      </c>
      <c r="B398" s="29" t="s">
        <v>59</v>
      </c>
      <c r="C398" s="29" t="s">
        <v>529</v>
      </c>
    </row>
    <row r="399" spans="1:4">
      <c r="A399" s="37">
        <v>42075</v>
      </c>
      <c r="B399" s="29" t="s">
        <v>59</v>
      </c>
      <c r="C399" s="29" t="s">
        <v>534</v>
      </c>
    </row>
    <row r="400" spans="1:4">
      <c r="B400" s="29" t="s">
        <v>73</v>
      </c>
      <c r="C400" s="29" t="s">
        <v>535</v>
      </c>
    </row>
    <row r="401" spans="1:4">
      <c r="B401" s="29" t="s">
        <v>103</v>
      </c>
      <c r="C401" s="29" t="s">
        <v>532</v>
      </c>
    </row>
    <row r="402" spans="1:4">
      <c r="C402" s="29" t="s">
        <v>533</v>
      </c>
    </row>
    <row r="403" spans="1:4">
      <c r="C403" s="29" t="s">
        <v>536</v>
      </c>
    </row>
    <row r="404" spans="1:4">
      <c r="A404" s="37">
        <v>42088</v>
      </c>
      <c r="B404" s="29" t="s">
        <v>59</v>
      </c>
      <c r="C404" s="29" t="s">
        <v>537</v>
      </c>
    </row>
    <row r="405" spans="1:4">
      <c r="A405" s="37">
        <v>42095</v>
      </c>
      <c r="B405" s="29" t="s">
        <v>83</v>
      </c>
      <c r="C405" s="29" t="s">
        <v>541</v>
      </c>
    </row>
    <row r="406" spans="1:4">
      <c r="C406" s="25" t="s">
        <v>542</v>
      </c>
    </row>
    <row r="407" spans="1:4">
      <c r="B407" s="29" t="s">
        <v>73</v>
      </c>
      <c r="C407" s="29" t="s">
        <v>551</v>
      </c>
    </row>
    <row r="408" spans="1:4">
      <c r="B408" s="29" t="s">
        <v>143</v>
      </c>
      <c r="C408" s="29" t="s">
        <v>552</v>
      </c>
    </row>
    <row r="409" spans="1:4">
      <c r="B409" s="1306" t="s">
        <v>366</v>
      </c>
      <c r="C409" s="29" t="s">
        <v>553</v>
      </c>
    </row>
    <row r="410" spans="1:4">
      <c r="B410" s="1306"/>
      <c r="C410" s="25" t="s">
        <v>470</v>
      </c>
    </row>
    <row r="411" spans="1:4">
      <c r="B411" s="1306"/>
      <c r="C411" s="25" t="s">
        <v>73</v>
      </c>
      <c r="D411" s="25" t="s">
        <v>543</v>
      </c>
    </row>
    <row r="412" spans="1:4">
      <c r="B412" s="1306"/>
      <c r="C412" s="25" t="s">
        <v>544</v>
      </c>
      <c r="D412" s="25" t="s">
        <v>545</v>
      </c>
    </row>
    <row r="413" spans="1:4">
      <c r="B413" s="1306"/>
      <c r="C413" s="25" t="s">
        <v>59</v>
      </c>
      <c r="D413" s="25" t="s">
        <v>538</v>
      </c>
    </row>
    <row r="414" spans="1:4">
      <c r="B414" s="1306"/>
      <c r="C414" s="25" t="s">
        <v>103</v>
      </c>
      <c r="D414" s="25" t="s">
        <v>546</v>
      </c>
    </row>
    <row r="415" spans="1:4">
      <c r="B415" s="1306"/>
      <c r="C415" s="25" t="s">
        <v>401</v>
      </c>
      <c r="D415" s="25" t="s">
        <v>539</v>
      </c>
    </row>
    <row r="416" spans="1:4" ht="24.75" customHeight="1">
      <c r="B416" s="1306"/>
      <c r="C416" s="25" t="s">
        <v>525</v>
      </c>
      <c r="D416" s="77" t="s">
        <v>547</v>
      </c>
    </row>
    <row r="417" spans="1:4">
      <c r="B417" s="1306"/>
      <c r="C417" s="25" t="s">
        <v>61</v>
      </c>
      <c r="D417" s="25" t="s">
        <v>539</v>
      </c>
    </row>
    <row r="418" spans="1:4">
      <c r="B418" s="1306"/>
      <c r="C418" s="25" t="s">
        <v>354</v>
      </c>
      <c r="D418" s="25" t="s">
        <v>548</v>
      </c>
    </row>
    <row r="419" spans="1:4">
      <c r="B419" s="1306"/>
      <c r="C419" s="25" t="s">
        <v>153</v>
      </c>
      <c r="D419" s="25" t="s">
        <v>549</v>
      </c>
    </row>
    <row r="420" spans="1:4">
      <c r="B420" s="1306"/>
      <c r="C420" s="25" t="s">
        <v>81</v>
      </c>
      <c r="D420" s="25" t="s">
        <v>495</v>
      </c>
    </row>
    <row r="421" spans="1:4">
      <c r="B421" s="1306"/>
      <c r="C421" s="25" t="s">
        <v>162</v>
      </c>
      <c r="D421" s="25" t="s">
        <v>550</v>
      </c>
    </row>
    <row r="422" spans="1:4">
      <c r="A422" s="37">
        <v>42095</v>
      </c>
      <c r="B422" s="29" t="s">
        <v>59</v>
      </c>
      <c r="C422" s="29" t="s">
        <v>555</v>
      </c>
    </row>
    <row r="423" spans="1:4">
      <c r="C423" s="29" t="s">
        <v>554</v>
      </c>
    </row>
    <row r="424" spans="1:4">
      <c r="A424" s="37">
        <v>42124</v>
      </c>
      <c r="B424" s="29" t="s">
        <v>94</v>
      </c>
      <c r="C424" s="29" t="s">
        <v>558</v>
      </c>
    </row>
    <row r="425" spans="1:4">
      <c r="A425" s="37"/>
      <c r="B425" s="29" t="s">
        <v>61</v>
      </c>
      <c r="C425" s="29" t="s">
        <v>556</v>
      </c>
    </row>
    <row r="426" spans="1:4">
      <c r="B426" s="29" t="s">
        <v>401</v>
      </c>
      <c r="C426" s="29" t="s">
        <v>557</v>
      </c>
    </row>
    <row r="427" spans="1:4">
      <c r="A427" s="37">
        <v>42129</v>
      </c>
      <c r="B427" s="29" t="s">
        <v>196</v>
      </c>
      <c r="C427" s="29" t="s">
        <v>559</v>
      </c>
    </row>
    <row r="428" spans="1:4">
      <c r="B428" s="29" t="s">
        <v>401</v>
      </c>
      <c r="C428" s="29" t="s">
        <v>560</v>
      </c>
    </row>
    <row r="429" spans="1:4">
      <c r="C429" s="29" t="s">
        <v>562</v>
      </c>
    </row>
    <row r="430" spans="1:4">
      <c r="C430" s="29" t="s">
        <v>561</v>
      </c>
    </row>
    <row r="431" spans="1:4">
      <c r="A431" s="37"/>
      <c r="C431" s="29" t="s">
        <v>568</v>
      </c>
    </row>
    <row r="432" spans="1:4">
      <c r="B432" s="29" t="s">
        <v>94</v>
      </c>
      <c r="C432" s="29" t="s">
        <v>563</v>
      </c>
    </row>
    <row r="433" spans="1:3">
      <c r="B433" s="29" t="s">
        <v>59</v>
      </c>
      <c r="C433" s="29" t="s">
        <v>564</v>
      </c>
    </row>
    <row r="434" spans="1:3">
      <c r="B434" s="29" t="s">
        <v>354</v>
      </c>
      <c r="C434" s="29" t="s">
        <v>565</v>
      </c>
    </row>
    <row r="435" spans="1:3">
      <c r="B435" s="29" t="s">
        <v>83</v>
      </c>
      <c r="C435" s="29" t="s">
        <v>566</v>
      </c>
    </row>
    <row r="436" spans="1:3">
      <c r="B436" s="29" t="s">
        <v>153</v>
      </c>
      <c r="C436" s="29" t="s">
        <v>567</v>
      </c>
    </row>
    <row r="437" spans="1:3">
      <c r="B437" s="29" t="s">
        <v>162</v>
      </c>
      <c r="C437" s="29" t="s">
        <v>569</v>
      </c>
    </row>
    <row r="438" spans="1:3">
      <c r="B438" s="29" t="s">
        <v>81</v>
      </c>
      <c r="C438" s="29" t="s">
        <v>570</v>
      </c>
    </row>
    <row r="439" spans="1:3">
      <c r="B439" s="29" t="s">
        <v>103</v>
      </c>
      <c r="C439" s="29" t="s">
        <v>571</v>
      </c>
    </row>
    <row r="440" spans="1:3">
      <c r="C440" s="29" t="s">
        <v>572</v>
      </c>
    </row>
    <row r="441" spans="1:3">
      <c r="A441" s="37">
        <v>42143</v>
      </c>
      <c r="B441" s="29" t="s">
        <v>59</v>
      </c>
      <c r="C441" s="29" t="s">
        <v>573</v>
      </c>
    </row>
    <row r="442" spans="1:3">
      <c r="A442" s="37"/>
      <c r="B442" s="29"/>
      <c r="C442" s="29" t="s">
        <v>574</v>
      </c>
    </row>
    <row r="443" spans="1:3">
      <c r="A443" s="37"/>
      <c r="B443" s="29"/>
      <c r="C443" s="29" t="s">
        <v>586</v>
      </c>
    </row>
    <row r="444" spans="1:3">
      <c r="A444" s="37">
        <v>42145</v>
      </c>
      <c r="B444" s="29" t="s">
        <v>575</v>
      </c>
      <c r="C444" s="29" t="s">
        <v>577</v>
      </c>
    </row>
    <row r="445" spans="1:3">
      <c r="A445" s="37"/>
      <c r="B445" s="29" t="s">
        <v>576</v>
      </c>
      <c r="C445" s="29" t="s">
        <v>578</v>
      </c>
    </row>
    <row r="446" spans="1:3">
      <c r="C446" s="29" t="s">
        <v>579</v>
      </c>
    </row>
    <row r="447" spans="1:3" ht="13.5" customHeight="1">
      <c r="B447" s="29" t="s">
        <v>59</v>
      </c>
      <c r="C447" s="29" t="s">
        <v>580</v>
      </c>
    </row>
    <row r="448" spans="1:3">
      <c r="A448" s="37">
        <v>42151</v>
      </c>
      <c r="B448" s="29" t="s">
        <v>94</v>
      </c>
      <c r="C448" s="29" t="s">
        <v>585</v>
      </c>
    </row>
    <row r="449" spans="1:5">
      <c r="A449" s="37">
        <v>42156</v>
      </c>
      <c r="B449" s="29" t="s">
        <v>59</v>
      </c>
      <c r="C449" s="29" t="s">
        <v>583</v>
      </c>
    </row>
    <row r="450" spans="1:5">
      <c r="B450" s="29" t="s">
        <v>575</v>
      </c>
      <c r="C450" s="29" t="s">
        <v>581</v>
      </c>
    </row>
    <row r="451" spans="1:5">
      <c r="B451" s="29" t="s">
        <v>576</v>
      </c>
      <c r="C451" s="29" t="s">
        <v>582</v>
      </c>
    </row>
    <row r="452" spans="1:5">
      <c r="B452" s="29" t="s">
        <v>59</v>
      </c>
      <c r="C452" s="29" t="s">
        <v>584</v>
      </c>
    </row>
    <row r="453" spans="1:5">
      <c r="A453" s="37">
        <v>42171</v>
      </c>
      <c r="B453" s="1305" t="s">
        <v>366</v>
      </c>
      <c r="C453" s="29" t="s">
        <v>596</v>
      </c>
    </row>
    <row r="454" spans="1:5">
      <c r="B454" s="1306"/>
      <c r="C454" s="29" t="s">
        <v>597</v>
      </c>
    </row>
    <row r="455" spans="1:5">
      <c r="B455" s="29" t="s">
        <v>103</v>
      </c>
      <c r="C455" s="29" t="s">
        <v>701</v>
      </c>
    </row>
    <row r="456" spans="1:5">
      <c r="C456" s="29" t="s">
        <v>702</v>
      </c>
    </row>
    <row r="457" spans="1:5">
      <c r="A457" s="37">
        <v>42185</v>
      </c>
      <c r="B457" s="29" t="s">
        <v>59</v>
      </c>
      <c r="C457" s="29" t="s">
        <v>709</v>
      </c>
    </row>
    <row r="458" spans="1:5">
      <c r="C458" s="29" t="s">
        <v>704</v>
      </c>
    </row>
    <row r="459" spans="1:5">
      <c r="C459" s="29" t="s">
        <v>706</v>
      </c>
    </row>
    <row r="460" spans="1:5">
      <c r="B460" s="29" t="s">
        <v>354</v>
      </c>
      <c r="C460" s="29" t="s">
        <v>705</v>
      </c>
    </row>
    <row r="461" spans="1:5">
      <c r="B461" s="29" t="s">
        <v>575</v>
      </c>
      <c r="C461" s="29" t="s">
        <v>707</v>
      </c>
    </row>
    <row r="462" spans="1:5">
      <c r="B462" s="29" t="s">
        <v>576</v>
      </c>
      <c r="C462" s="29" t="s">
        <v>708</v>
      </c>
    </row>
    <row r="463" spans="1:5">
      <c r="B463" s="29" t="s">
        <v>575</v>
      </c>
      <c r="C463" s="1305" t="s">
        <v>710</v>
      </c>
      <c r="D463" s="1306"/>
      <c r="E463" s="1306"/>
    </row>
    <row r="464" spans="1:5">
      <c r="B464" s="29" t="s">
        <v>576</v>
      </c>
      <c r="C464" s="1306"/>
      <c r="D464" s="1306"/>
      <c r="E464" s="1306"/>
    </row>
    <row r="465" spans="1:4">
      <c r="A465" s="37">
        <v>42215</v>
      </c>
      <c r="C465" s="25" t="s">
        <v>470</v>
      </c>
    </row>
    <row r="466" spans="1:4">
      <c r="B466" s="25" t="s">
        <v>73</v>
      </c>
      <c r="C466" s="29" t="s">
        <v>711</v>
      </c>
    </row>
    <row r="467" spans="1:4">
      <c r="B467" s="67" t="s">
        <v>59</v>
      </c>
      <c r="C467" s="67" t="s">
        <v>712</v>
      </c>
      <c r="D467" s="67"/>
    </row>
    <row r="468" spans="1:4">
      <c r="B468" s="29" t="s">
        <v>103</v>
      </c>
      <c r="C468" s="29" t="s">
        <v>713</v>
      </c>
    </row>
    <row r="469" spans="1:4">
      <c r="A469" s="37">
        <v>42219</v>
      </c>
      <c r="B469" s="29" t="s">
        <v>207</v>
      </c>
      <c r="C469" s="29" t="s">
        <v>714</v>
      </c>
    </row>
    <row r="470" spans="1:4">
      <c r="B470" s="29" t="s">
        <v>716</v>
      </c>
      <c r="C470" s="29" t="s">
        <v>715</v>
      </c>
    </row>
    <row r="471" spans="1:4">
      <c r="A471" s="109">
        <v>42247</v>
      </c>
      <c r="C471" s="25" t="s">
        <v>470</v>
      </c>
    </row>
    <row r="472" spans="1:4">
      <c r="B472" s="29" t="s">
        <v>59</v>
      </c>
      <c r="C472" s="29" t="s">
        <v>517</v>
      </c>
    </row>
    <row r="473" spans="1:4">
      <c r="B473" s="29"/>
      <c r="C473" s="29" t="s">
        <v>718</v>
      </c>
    </row>
    <row r="474" spans="1:4">
      <c r="B474" s="29" t="s">
        <v>81</v>
      </c>
      <c r="C474" s="29" t="s">
        <v>495</v>
      </c>
    </row>
    <row r="475" spans="1:4">
      <c r="C475" s="29" t="s">
        <v>720</v>
      </c>
    </row>
    <row r="476" spans="1:4">
      <c r="B476" s="29" t="s">
        <v>103</v>
      </c>
      <c r="C476" s="29" t="s">
        <v>723</v>
      </c>
    </row>
    <row r="477" spans="1:4">
      <c r="B477" s="25" t="s">
        <v>73</v>
      </c>
      <c r="C477" s="29" t="s">
        <v>724</v>
      </c>
    </row>
    <row r="478" spans="1:4" s="108" customFormat="1">
      <c r="A478" s="107"/>
      <c r="B478" s="29" t="s">
        <v>59</v>
      </c>
      <c r="C478" s="29" t="s">
        <v>721</v>
      </c>
    </row>
    <row r="479" spans="1:4" s="108" customFormat="1">
      <c r="A479" s="107"/>
      <c r="B479" s="25" t="s">
        <v>73</v>
      </c>
      <c r="C479" s="29" t="s">
        <v>722</v>
      </c>
    </row>
    <row r="480" spans="1:4" s="108" customFormat="1">
      <c r="A480" s="107"/>
      <c r="B480" s="29" t="s">
        <v>61</v>
      </c>
      <c r="C480" s="29" t="s">
        <v>725</v>
      </c>
    </row>
    <row r="481" spans="1:4" s="108" customFormat="1">
      <c r="A481" s="109">
        <v>42248</v>
      </c>
      <c r="B481" s="29" t="s">
        <v>575</v>
      </c>
      <c r="C481" s="29" t="s">
        <v>726</v>
      </c>
    </row>
    <row r="482" spans="1:4" s="108" customFormat="1">
      <c r="A482" s="107"/>
      <c r="B482" s="29" t="s">
        <v>575</v>
      </c>
      <c r="C482" s="29" t="s">
        <v>726</v>
      </c>
    </row>
    <row r="483" spans="1:4" s="108" customFormat="1">
      <c r="A483" s="109">
        <v>42263</v>
      </c>
      <c r="B483" s="29" t="s">
        <v>162</v>
      </c>
      <c r="C483" s="29" t="s">
        <v>727</v>
      </c>
    </row>
    <row r="484" spans="1:4" s="108" customFormat="1">
      <c r="A484" s="109">
        <v>42268</v>
      </c>
      <c r="B484" s="29" t="s">
        <v>61</v>
      </c>
      <c r="C484" s="29" t="s">
        <v>788</v>
      </c>
    </row>
    <row r="485" spans="1:4" s="108" customFormat="1">
      <c r="A485" s="109">
        <v>42269</v>
      </c>
      <c r="B485" s="29" t="s">
        <v>162</v>
      </c>
      <c r="C485" s="29" t="s">
        <v>825</v>
      </c>
    </row>
    <row r="486" spans="1:4" s="108" customFormat="1">
      <c r="A486" s="107"/>
      <c r="B486" s="29" t="s">
        <v>61</v>
      </c>
      <c r="C486" s="29" t="s">
        <v>826</v>
      </c>
    </row>
    <row r="487" spans="1:4" s="108" customFormat="1">
      <c r="A487" s="158">
        <v>42277</v>
      </c>
      <c r="B487" s="67" t="s">
        <v>103</v>
      </c>
      <c r="C487" s="155" t="s">
        <v>830</v>
      </c>
      <c r="D487" s="67"/>
    </row>
    <row r="488" spans="1:4" s="108" customFormat="1">
      <c r="A488" s="159"/>
      <c r="B488" s="67"/>
      <c r="C488" s="155" t="s">
        <v>831</v>
      </c>
      <c r="D488" s="67"/>
    </row>
    <row r="489" spans="1:4" s="108" customFormat="1">
      <c r="A489" s="158"/>
      <c r="B489" s="67" t="s">
        <v>73</v>
      </c>
      <c r="C489" s="155" t="s">
        <v>842</v>
      </c>
      <c r="D489" s="156"/>
    </row>
    <row r="490" spans="1:4" s="108" customFormat="1">
      <c r="A490" s="159"/>
      <c r="B490" s="67"/>
      <c r="C490" s="155" t="s">
        <v>832</v>
      </c>
      <c r="D490" s="157"/>
    </row>
    <row r="491" spans="1:4" s="108" customFormat="1">
      <c r="A491" s="158"/>
      <c r="B491" s="67" t="s">
        <v>833</v>
      </c>
      <c r="C491" s="67" t="s">
        <v>834</v>
      </c>
      <c r="D491" s="157"/>
    </row>
    <row r="492" spans="1:4" s="108" customFormat="1">
      <c r="A492" s="160">
        <v>42289</v>
      </c>
      <c r="C492" s="25" t="s">
        <v>470</v>
      </c>
      <c r="D492" s="67"/>
    </row>
    <row r="493" spans="1:4" s="108" customFormat="1">
      <c r="B493" s="67" t="s">
        <v>73</v>
      </c>
      <c r="C493" s="155" t="s">
        <v>843</v>
      </c>
      <c r="D493" s="67"/>
    </row>
    <row r="494" spans="1:4">
      <c r="A494" s="159"/>
      <c r="B494" s="29" t="s">
        <v>103</v>
      </c>
      <c r="C494" s="155" t="s">
        <v>835</v>
      </c>
      <c r="D494" s="67"/>
    </row>
    <row r="495" spans="1:4" s="108" customFormat="1">
      <c r="A495" s="160">
        <v>42290</v>
      </c>
      <c r="B495" s="67" t="s">
        <v>833</v>
      </c>
      <c r="C495" s="29" t="s">
        <v>836</v>
      </c>
      <c r="D495" s="67"/>
    </row>
    <row r="496" spans="1:4">
      <c r="A496" s="160">
        <v>42307</v>
      </c>
      <c r="B496" s="67" t="s">
        <v>73</v>
      </c>
      <c r="C496" s="155" t="s">
        <v>844</v>
      </c>
      <c r="D496" s="67"/>
    </row>
    <row r="497" spans="1:4">
      <c r="A497" s="159"/>
      <c r="B497" s="29" t="s">
        <v>59</v>
      </c>
      <c r="C497" s="155" t="s">
        <v>845</v>
      </c>
      <c r="D497" s="155"/>
    </row>
    <row r="498" spans="1:4">
      <c r="A498" s="159"/>
      <c r="B498" s="29" t="s">
        <v>162</v>
      </c>
      <c r="C498" s="29" t="s">
        <v>839</v>
      </c>
      <c r="D498" s="67"/>
    </row>
    <row r="499" spans="1:4">
      <c r="A499" s="160">
        <v>42320</v>
      </c>
      <c r="B499" s="29" t="s">
        <v>94</v>
      </c>
      <c r="C499" s="155" t="s">
        <v>847</v>
      </c>
      <c r="D499" s="156"/>
    </row>
    <row r="500" spans="1:4">
      <c r="A500" s="160">
        <v>42321</v>
      </c>
      <c r="B500" s="29" t="s">
        <v>73</v>
      </c>
      <c r="C500" s="155" t="s">
        <v>846</v>
      </c>
      <c r="D500" s="157"/>
    </row>
    <row r="501" spans="1:4">
      <c r="A501" s="160"/>
      <c r="B501" s="29" t="s">
        <v>73</v>
      </c>
      <c r="C501" s="155" t="s">
        <v>888</v>
      </c>
      <c r="D501" s="157"/>
    </row>
    <row r="502" spans="1:4">
      <c r="A502" s="159"/>
      <c r="B502" s="29" t="s">
        <v>81</v>
      </c>
      <c r="C502" s="29" t="s">
        <v>491</v>
      </c>
      <c r="D502" s="157"/>
    </row>
    <row r="503" spans="1:4">
      <c r="A503" s="159"/>
      <c r="B503" s="29" t="s">
        <v>94</v>
      </c>
      <c r="C503" s="29" t="s">
        <v>491</v>
      </c>
      <c r="D503" s="67"/>
    </row>
    <row r="504" spans="1:4">
      <c r="A504" s="159"/>
      <c r="B504" s="29" t="s">
        <v>153</v>
      </c>
      <c r="C504" s="29" t="s">
        <v>848</v>
      </c>
      <c r="D504" s="67"/>
    </row>
    <row r="505" spans="1:4">
      <c r="A505" s="159"/>
      <c r="B505" s="29" t="s">
        <v>103</v>
      </c>
      <c r="C505" s="29" t="s">
        <v>849</v>
      </c>
      <c r="D505" s="67"/>
    </row>
    <row r="506" spans="1:4">
      <c r="A506" s="160">
        <v>42324</v>
      </c>
      <c r="B506" s="29" t="s">
        <v>886</v>
      </c>
      <c r="C506" s="29" t="s">
        <v>887</v>
      </c>
      <c r="D506" s="67"/>
    </row>
    <row r="507" spans="1:4">
      <c r="A507" s="159"/>
      <c r="B507" s="29" t="s">
        <v>73</v>
      </c>
      <c r="C507" s="29" t="s">
        <v>889</v>
      </c>
      <c r="D507" s="67"/>
    </row>
    <row r="508" spans="1:4">
      <c r="A508" s="37">
        <v>42333</v>
      </c>
      <c r="B508" s="29" t="s">
        <v>401</v>
      </c>
      <c r="C508" s="29" t="s">
        <v>890</v>
      </c>
    </row>
    <row r="509" spans="1:4">
      <c r="A509" s="37">
        <v>42334</v>
      </c>
      <c r="B509" s="29" t="s">
        <v>886</v>
      </c>
      <c r="C509" s="29" t="s">
        <v>891</v>
      </c>
    </row>
    <row r="510" spans="1:4">
      <c r="B510" s="29" t="s">
        <v>81</v>
      </c>
      <c r="C510" s="29" t="s">
        <v>892</v>
      </c>
    </row>
    <row r="511" spans="1:4">
      <c r="A511" s="37">
        <v>42338</v>
      </c>
      <c r="B511" s="29" t="s">
        <v>59</v>
      </c>
      <c r="C511" s="155" t="s">
        <v>898</v>
      </c>
    </row>
    <row r="512" spans="1:4">
      <c r="A512" s="37">
        <v>42340</v>
      </c>
      <c r="B512" s="29" t="s">
        <v>886</v>
      </c>
      <c r="C512" s="29" t="s">
        <v>894</v>
      </c>
    </row>
    <row r="513" spans="1:4">
      <c r="A513" s="37">
        <v>42343</v>
      </c>
      <c r="B513" s="29" t="s">
        <v>73</v>
      </c>
      <c r="C513" s="29" t="s">
        <v>895</v>
      </c>
      <c r="D513" s="67"/>
    </row>
    <row r="514" spans="1:4">
      <c r="B514" s="29" t="s">
        <v>716</v>
      </c>
      <c r="C514" s="29" t="s">
        <v>899</v>
      </c>
    </row>
    <row r="515" spans="1:4">
      <c r="A515" s="37">
        <v>42348</v>
      </c>
      <c r="B515" s="29" t="s">
        <v>886</v>
      </c>
      <c r="C515" s="29" t="s">
        <v>900</v>
      </c>
    </row>
    <row r="516" spans="1:4">
      <c r="A516" s="37">
        <v>42364</v>
      </c>
      <c r="B516" s="53"/>
      <c r="C516" s="25" t="s">
        <v>470</v>
      </c>
    </row>
    <row r="517" spans="1:4">
      <c r="B517" s="29" t="s">
        <v>886</v>
      </c>
      <c r="C517" s="29" t="s">
        <v>911</v>
      </c>
    </row>
    <row r="518" spans="1:4">
      <c r="B518" s="25" t="s">
        <v>103</v>
      </c>
      <c r="C518" s="29" t="s">
        <v>903</v>
      </c>
    </row>
    <row r="519" spans="1:4">
      <c r="B519" s="25" t="s">
        <v>401</v>
      </c>
      <c r="C519" s="29" t="s">
        <v>904</v>
      </c>
    </row>
    <row r="520" spans="1:4">
      <c r="B520" s="25" t="s">
        <v>525</v>
      </c>
      <c r="C520" s="29" t="s">
        <v>905</v>
      </c>
    </row>
    <row r="521" spans="1:4">
      <c r="B521" s="1305" t="s">
        <v>833</v>
      </c>
      <c r="C521" s="29" t="s">
        <v>906</v>
      </c>
    </row>
    <row r="522" spans="1:4">
      <c r="B522" s="1306"/>
      <c r="C522" s="29" t="s">
        <v>910</v>
      </c>
    </row>
    <row r="523" spans="1:4">
      <c r="B523" s="1306" t="s">
        <v>354</v>
      </c>
      <c r="C523" s="29" t="s">
        <v>907</v>
      </c>
    </row>
    <row r="524" spans="1:4">
      <c r="B524" s="1306"/>
      <c r="C524" s="29" t="s">
        <v>908</v>
      </c>
    </row>
    <row r="525" spans="1:4">
      <c r="B525" s="25" t="s">
        <v>162</v>
      </c>
      <c r="C525" s="29" t="s">
        <v>909</v>
      </c>
    </row>
    <row r="526" spans="1:4">
      <c r="B526" s="25" t="s">
        <v>162</v>
      </c>
      <c r="C526" s="29" t="s">
        <v>901</v>
      </c>
    </row>
    <row r="527" spans="1:4">
      <c r="B527" s="29" t="s">
        <v>103</v>
      </c>
      <c r="C527" s="29" t="s">
        <v>902</v>
      </c>
    </row>
    <row r="528" spans="1:4">
      <c r="A528" s="37">
        <v>42396</v>
      </c>
      <c r="B528" s="29" t="s">
        <v>73</v>
      </c>
      <c r="C528" s="67" t="s">
        <v>913</v>
      </c>
    </row>
    <row r="529" spans="1:4">
      <c r="C529" s="67" t="s">
        <v>920</v>
      </c>
    </row>
    <row r="530" spans="1:4">
      <c r="C530" s="29" t="s">
        <v>925</v>
      </c>
    </row>
    <row r="531" spans="1:4">
      <c r="C531" s="29" t="s">
        <v>929</v>
      </c>
    </row>
    <row r="532" spans="1:4">
      <c r="C532" s="67" t="s">
        <v>917</v>
      </c>
    </row>
    <row r="533" spans="1:4">
      <c r="C533" s="67" t="s">
        <v>916</v>
      </c>
    </row>
    <row r="534" spans="1:4">
      <c r="C534" s="67"/>
      <c r="D534" s="67" t="s">
        <v>919</v>
      </c>
    </row>
    <row r="535" spans="1:4">
      <c r="C535" s="67"/>
      <c r="D535" s="29" t="s">
        <v>927</v>
      </c>
    </row>
    <row r="536" spans="1:4">
      <c r="C536" s="67" t="s">
        <v>926</v>
      </c>
    </row>
    <row r="537" spans="1:4">
      <c r="C537" s="67" t="s">
        <v>918</v>
      </c>
    </row>
    <row r="538" spans="1:4">
      <c r="C538" s="67" t="s">
        <v>915</v>
      </c>
    </row>
    <row r="539" spans="1:4">
      <c r="C539" s="67" t="s">
        <v>914</v>
      </c>
    </row>
    <row r="540" spans="1:4">
      <c r="C540" s="67" t="s">
        <v>921</v>
      </c>
    </row>
    <row r="541" spans="1:4">
      <c r="C541" s="67" t="s">
        <v>922</v>
      </c>
    </row>
    <row r="542" spans="1:4">
      <c r="C542" s="67" t="s">
        <v>923</v>
      </c>
    </row>
    <row r="543" spans="1:4">
      <c r="C543" s="29" t="s">
        <v>924</v>
      </c>
    </row>
    <row r="544" spans="1:4">
      <c r="A544" s="37">
        <v>42397</v>
      </c>
      <c r="B544" s="29" t="s">
        <v>73</v>
      </c>
      <c r="C544" s="29" t="s">
        <v>950</v>
      </c>
    </row>
    <row r="545" spans="2:4">
      <c r="C545" s="29" t="s">
        <v>928</v>
      </c>
    </row>
    <row r="546" spans="2:4">
      <c r="C546" s="29" t="s">
        <v>930</v>
      </c>
    </row>
    <row r="547" spans="2:4">
      <c r="B547" s="53" t="s">
        <v>366</v>
      </c>
      <c r="C547" s="29" t="s">
        <v>944</v>
      </c>
    </row>
    <row r="548" spans="2:4">
      <c r="C548" s="29" t="s">
        <v>886</v>
      </c>
      <c r="D548" s="29" t="s">
        <v>942</v>
      </c>
    </row>
    <row r="549" spans="2:4" ht="12.75" customHeight="1">
      <c r="C549" s="25" t="s">
        <v>401</v>
      </c>
      <c r="D549" s="29" t="s">
        <v>943</v>
      </c>
    </row>
    <row r="550" spans="2:4">
      <c r="C550" s="229" t="s">
        <v>833</v>
      </c>
      <c r="D550" s="29" t="s">
        <v>948</v>
      </c>
    </row>
    <row r="551" spans="2:4">
      <c r="C551" s="230" t="s">
        <v>354</v>
      </c>
      <c r="D551" s="29" t="s">
        <v>948</v>
      </c>
    </row>
    <row r="552" spans="2:4">
      <c r="C552" s="25" t="s">
        <v>162</v>
      </c>
      <c r="D552" s="29" t="s">
        <v>943</v>
      </c>
    </row>
    <row r="553" spans="2:4">
      <c r="B553" s="29" t="s">
        <v>886</v>
      </c>
      <c r="C553" s="29" t="s">
        <v>945</v>
      </c>
    </row>
    <row r="554" spans="2:4">
      <c r="C554" s="29" t="s">
        <v>940</v>
      </c>
    </row>
    <row r="555" spans="2:4">
      <c r="B555" s="29" t="s">
        <v>103</v>
      </c>
      <c r="C555" s="29" t="s">
        <v>951</v>
      </c>
    </row>
    <row r="556" spans="2:4">
      <c r="C556" s="67" t="s">
        <v>941</v>
      </c>
    </row>
    <row r="557" spans="2:4">
      <c r="B557" s="29" t="s">
        <v>94</v>
      </c>
      <c r="C557" s="29" t="s">
        <v>952</v>
      </c>
    </row>
    <row r="558" spans="2:4">
      <c r="C558" s="29" t="s">
        <v>946</v>
      </c>
    </row>
    <row r="559" spans="2:4">
      <c r="B559" s="29" t="s">
        <v>83</v>
      </c>
      <c r="C559" s="29" t="s">
        <v>949</v>
      </c>
    </row>
    <row r="560" spans="2:4" ht="15">
      <c r="B560" s="29" t="s">
        <v>366</v>
      </c>
      <c r="C560" s="29" t="s">
        <v>955</v>
      </c>
    </row>
    <row r="561" spans="1:3">
      <c r="A561" s="37">
        <v>42408</v>
      </c>
      <c r="B561" s="29" t="s">
        <v>576</v>
      </c>
      <c r="C561" s="29" t="s">
        <v>956</v>
      </c>
    </row>
    <row r="562" spans="1:3">
      <c r="A562" s="37">
        <v>42412</v>
      </c>
      <c r="B562" s="29" t="s">
        <v>575</v>
      </c>
      <c r="C562" s="29" t="s">
        <v>957</v>
      </c>
    </row>
    <row r="563" spans="1:3">
      <c r="A563" s="37">
        <v>42426</v>
      </c>
      <c r="B563" s="29" t="s">
        <v>73</v>
      </c>
      <c r="C563" s="29" t="s">
        <v>959</v>
      </c>
    </row>
    <row r="564" spans="1:3">
      <c r="B564" s="29" t="s">
        <v>73</v>
      </c>
      <c r="C564" s="29" t="s">
        <v>958</v>
      </c>
    </row>
    <row r="565" spans="1:3">
      <c r="A565" s="37"/>
      <c r="B565" s="29" t="s">
        <v>73</v>
      </c>
      <c r="C565" s="29" t="s">
        <v>960</v>
      </c>
    </row>
    <row r="566" spans="1:3">
      <c r="B566" s="29" t="s">
        <v>103</v>
      </c>
      <c r="C566" s="29" t="s">
        <v>848</v>
      </c>
    </row>
    <row r="567" spans="1:3">
      <c r="B567" s="29" t="s">
        <v>61</v>
      </c>
      <c r="C567" s="29" t="s">
        <v>961</v>
      </c>
    </row>
    <row r="568" spans="1:3">
      <c r="C568" s="29" t="s">
        <v>941</v>
      </c>
    </row>
    <row r="569" spans="1:3">
      <c r="B569" s="29" t="s">
        <v>162</v>
      </c>
      <c r="C569" s="29" t="s">
        <v>962</v>
      </c>
    </row>
    <row r="570" spans="1:3">
      <c r="C570" s="29" t="s">
        <v>963</v>
      </c>
    </row>
    <row r="571" spans="1:3">
      <c r="A571" s="37">
        <v>42445</v>
      </c>
      <c r="B571" s="29" t="s">
        <v>886</v>
      </c>
      <c r="C571" s="29" t="s">
        <v>965</v>
      </c>
    </row>
    <row r="572" spans="1:3">
      <c r="B572" s="29" t="s">
        <v>969</v>
      </c>
      <c r="C572" s="29" t="s">
        <v>968</v>
      </c>
    </row>
    <row r="573" spans="1:3">
      <c r="A573" s="70">
        <v>42461</v>
      </c>
      <c r="B573" s="29" t="s">
        <v>73</v>
      </c>
      <c r="C573" s="29" t="s">
        <v>970</v>
      </c>
    </row>
    <row r="574" spans="1:3">
      <c r="C574" s="29" t="s">
        <v>972</v>
      </c>
    </row>
    <row r="575" spans="1:3">
      <c r="C575" s="29" t="s">
        <v>973</v>
      </c>
    </row>
    <row r="576" spans="1:3">
      <c r="C576" s="29" t="s">
        <v>974</v>
      </c>
    </row>
    <row r="577" spans="1:3">
      <c r="A577" s="37">
        <v>42462</v>
      </c>
      <c r="B577" s="29" t="s">
        <v>59</v>
      </c>
      <c r="C577" s="29" t="s">
        <v>975</v>
      </c>
    </row>
    <row r="578" spans="1:3">
      <c r="B578" s="29" t="s">
        <v>153</v>
      </c>
      <c r="C578" s="29" t="s">
        <v>976</v>
      </c>
    </row>
    <row r="579" spans="1:3">
      <c r="B579" s="29" t="s">
        <v>103</v>
      </c>
      <c r="C579" s="29" t="s">
        <v>977</v>
      </c>
    </row>
    <row r="580" spans="1:3">
      <c r="A580" s="37">
        <v>42475</v>
      </c>
      <c r="B580" s="29" t="s">
        <v>886</v>
      </c>
      <c r="C580" s="29" t="s">
        <v>990</v>
      </c>
    </row>
    <row r="581" spans="1:3">
      <c r="B581" s="29" t="s">
        <v>61</v>
      </c>
      <c r="C581" s="29" t="s">
        <v>991</v>
      </c>
    </row>
    <row r="582" spans="1:3">
      <c r="B582" s="29" t="s">
        <v>61</v>
      </c>
      <c r="C582" s="29" t="s">
        <v>979</v>
      </c>
    </row>
    <row r="583" spans="1:3">
      <c r="B583" s="29" t="s">
        <v>162</v>
      </c>
      <c r="C583" s="29" t="s">
        <v>985</v>
      </c>
    </row>
    <row r="584" spans="1:3">
      <c r="B584" s="29" t="s">
        <v>103</v>
      </c>
      <c r="C584" s="29" t="s">
        <v>992</v>
      </c>
    </row>
    <row r="585" spans="1:3">
      <c r="B585" s="29" t="s">
        <v>81</v>
      </c>
      <c r="C585" s="29" t="s">
        <v>987</v>
      </c>
    </row>
    <row r="586" spans="1:3">
      <c r="B586" s="29" t="s">
        <v>240</v>
      </c>
      <c r="C586" s="29" t="s">
        <v>988</v>
      </c>
    </row>
    <row r="587" spans="1:3">
      <c r="B587" s="29" t="s">
        <v>94</v>
      </c>
      <c r="C587" s="29" t="s">
        <v>989</v>
      </c>
    </row>
    <row r="588" spans="1:3">
      <c r="A588" s="37">
        <v>42489</v>
      </c>
      <c r="B588" s="29" t="s">
        <v>886</v>
      </c>
      <c r="C588" s="29" t="s">
        <v>994</v>
      </c>
    </row>
    <row r="589" spans="1:3">
      <c r="B589" s="29" t="s">
        <v>81</v>
      </c>
      <c r="C589" s="29" t="s">
        <v>848</v>
      </c>
    </row>
    <row r="590" spans="1:3">
      <c r="B590" s="29" t="s">
        <v>576</v>
      </c>
      <c r="C590" s="29" t="s">
        <v>995</v>
      </c>
    </row>
    <row r="591" spans="1:3">
      <c r="A591" s="37">
        <v>42521</v>
      </c>
      <c r="B591" s="29" t="s">
        <v>103</v>
      </c>
      <c r="C591" s="29" t="s">
        <v>999</v>
      </c>
    </row>
    <row r="592" spans="1:3">
      <c r="B592" s="29" t="s">
        <v>886</v>
      </c>
      <c r="C592" s="29" t="s">
        <v>999</v>
      </c>
    </row>
    <row r="593" spans="1:3">
      <c r="B593" s="29"/>
      <c r="C593" s="29" t="s">
        <v>1002</v>
      </c>
    </row>
    <row r="594" spans="1:3">
      <c r="B594" s="29" t="s">
        <v>61</v>
      </c>
      <c r="C594" s="29" t="s">
        <v>958</v>
      </c>
    </row>
    <row r="595" spans="1:3">
      <c r="B595" s="29" t="s">
        <v>354</v>
      </c>
      <c r="C595" s="29" t="s">
        <v>913</v>
      </c>
    </row>
    <row r="596" spans="1:3">
      <c r="B596" s="29" t="s">
        <v>162</v>
      </c>
      <c r="C596" s="29" t="s">
        <v>1000</v>
      </c>
    </row>
    <row r="597" spans="1:3">
      <c r="B597" s="29" t="s">
        <v>81</v>
      </c>
      <c r="C597" s="29" t="s">
        <v>998</v>
      </c>
    </row>
    <row r="598" spans="1:3">
      <c r="B598" s="29"/>
      <c r="C598" s="29" t="s">
        <v>1001</v>
      </c>
    </row>
    <row r="599" spans="1:3">
      <c r="B599" s="29" t="s">
        <v>94</v>
      </c>
      <c r="C599" s="29" t="s">
        <v>1003</v>
      </c>
    </row>
    <row r="600" spans="1:3">
      <c r="B600" s="29" t="s">
        <v>73</v>
      </c>
      <c r="C600" s="29" t="s">
        <v>1004</v>
      </c>
    </row>
    <row r="601" spans="1:3">
      <c r="B601" s="29"/>
      <c r="C601" s="29" t="s">
        <v>973</v>
      </c>
    </row>
    <row r="602" spans="1:3">
      <c r="A602" s="37">
        <v>42530</v>
      </c>
      <c r="B602" s="29" t="s">
        <v>81</v>
      </c>
      <c r="C602" s="29" t="s">
        <v>1062</v>
      </c>
    </row>
    <row r="603" spans="1:3">
      <c r="B603" s="29" t="s">
        <v>73</v>
      </c>
      <c r="C603" s="29" t="s">
        <v>1064</v>
      </c>
    </row>
    <row r="604" spans="1:3">
      <c r="A604" s="37">
        <v>42531</v>
      </c>
      <c r="B604" s="29" t="s">
        <v>73</v>
      </c>
      <c r="C604" s="29" t="s">
        <v>1065</v>
      </c>
    </row>
    <row r="605" spans="1:3">
      <c r="A605" s="70">
        <v>42551</v>
      </c>
      <c r="B605" s="29" t="s">
        <v>73</v>
      </c>
      <c r="C605" s="29" t="s">
        <v>1066</v>
      </c>
    </row>
    <row r="606" spans="1:3">
      <c r="A606" s="70">
        <v>42555</v>
      </c>
      <c r="B606" s="29" t="s">
        <v>240</v>
      </c>
      <c r="C606" s="29" t="s">
        <v>999</v>
      </c>
    </row>
    <row r="607" spans="1:3">
      <c r="B607" s="29" t="s">
        <v>103</v>
      </c>
      <c r="C607" s="29" t="s">
        <v>958</v>
      </c>
    </row>
    <row r="608" spans="1:3">
      <c r="B608" s="29" t="s">
        <v>886</v>
      </c>
      <c r="C608" s="29" t="s">
        <v>958</v>
      </c>
    </row>
    <row r="609" spans="1:3">
      <c r="B609" s="29" t="s">
        <v>354</v>
      </c>
      <c r="C609" s="29" t="s">
        <v>1069</v>
      </c>
    </row>
    <row r="610" spans="1:3">
      <c r="A610" s="37">
        <v>42573</v>
      </c>
      <c r="B610" s="29" t="s">
        <v>1070</v>
      </c>
      <c r="C610" s="29" t="s">
        <v>1131</v>
      </c>
    </row>
    <row r="611" spans="1:3">
      <c r="A611" s="37">
        <v>42581</v>
      </c>
      <c r="B611" s="29" t="s">
        <v>1070</v>
      </c>
      <c r="C611" s="29" t="s">
        <v>1149</v>
      </c>
    </row>
    <row r="612" spans="1:3">
      <c r="C612" s="29" t="s">
        <v>1151</v>
      </c>
    </row>
    <row r="613" spans="1:3">
      <c r="B613" s="29" t="s">
        <v>94</v>
      </c>
      <c r="C613" s="29" t="s">
        <v>1150</v>
      </c>
    </row>
    <row r="614" spans="1:3">
      <c r="A614" s="37">
        <v>42583</v>
      </c>
      <c r="B614" s="29" t="s">
        <v>1070</v>
      </c>
      <c r="C614" s="29" t="s">
        <v>1155</v>
      </c>
    </row>
    <row r="615" spans="1:3">
      <c r="C615" s="29" t="s">
        <v>1157</v>
      </c>
    </row>
    <row r="616" spans="1:3">
      <c r="C616" s="29" t="s">
        <v>1156</v>
      </c>
    </row>
    <row r="617" spans="1:3">
      <c r="B617" s="29" t="s">
        <v>269</v>
      </c>
      <c r="C617" s="29" t="s">
        <v>1158</v>
      </c>
    </row>
    <row r="618" spans="1:3">
      <c r="A618" s="37">
        <v>42592</v>
      </c>
      <c r="B618" s="29" t="s">
        <v>73</v>
      </c>
      <c r="C618" s="29" t="s">
        <v>1159</v>
      </c>
    </row>
    <row r="619" spans="1:3">
      <c r="B619" s="29" t="s">
        <v>354</v>
      </c>
      <c r="C619" s="29" t="s">
        <v>1160</v>
      </c>
    </row>
    <row r="620" spans="1:3">
      <c r="B620" s="29" t="s">
        <v>81</v>
      </c>
      <c r="C620" s="29" t="s">
        <v>1160</v>
      </c>
    </row>
    <row r="621" spans="1:3">
      <c r="B621" s="29" t="s">
        <v>103</v>
      </c>
      <c r="C621" s="29" t="s">
        <v>1160</v>
      </c>
    </row>
    <row r="622" spans="1:3">
      <c r="A622" s="37">
        <v>42612</v>
      </c>
      <c r="B622" s="29" t="s">
        <v>73</v>
      </c>
      <c r="C622" s="29" t="s">
        <v>1162</v>
      </c>
    </row>
    <row r="623" spans="1:3">
      <c r="B623" s="29" t="s">
        <v>1163</v>
      </c>
      <c r="C623" s="29" t="s">
        <v>848</v>
      </c>
    </row>
    <row r="624" spans="1:3">
      <c r="B624" s="29" t="s">
        <v>1164</v>
      </c>
      <c r="C624" s="29" t="s">
        <v>848</v>
      </c>
    </row>
    <row r="625" spans="1:3">
      <c r="B625" s="29" t="s">
        <v>81</v>
      </c>
      <c r="C625" s="29" t="s">
        <v>1165</v>
      </c>
    </row>
    <row r="626" spans="1:3">
      <c r="B626" s="29" t="s">
        <v>94</v>
      </c>
      <c r="C626" s="29" t="s">
        <v>1167</v>
      </c>
    </row>
    <row r="627" spans="1:3">
      <c r="B627" s="29" t="s">
        <v>103</v>
      </c>
      <c r="C627" s="29" t="s">
        <v>1166</v>
      </c>
    </row>
    <row r="628" spans="1:3">
      <c r="B628" s="29" t="s">
        <v>1070</v>
      </c>
      <c r="C628" s="29" t="s">
        <v>1168</v>
      </c>
    </row>
    <row r="629" spans="1:3">
      <c r="B629" s="29" t="s">
        <v>886</v>
      </c>
      <c r="C629" s="29" t="s">
        <v>849</v>
      </c>
    </row>
    <row r="630" spans="1:3">
      <c r="B630" s="29" t="s">
        <v>162</v>
      </c>
      <c r="C630" s="29" t="s">
        <v>849</v>
      </c>
    </row>
    <row r="631" spans="1:3">
      <c r="A631" s="37"/>
      <c r="B631" s="29" t="s">
        <v>886</v>
      </c>
      <c r="C631" s="29" t="s">
        <v>1169</v>
      </c>
    </row>
    <row r="632" spans="1:3">
      <c r="B632" s="29"/>
      <c r="C632" s="29" t="s">
        <v>1170</v>
      </c>
    </row>
    <row r="633" spans="1:3">
      <c r="B633" s="29"/>
      <c r="C633" s="29" t="s">
        <v>1171</v>
      </c>
    </row>
    <row r="634" spans="1:3">
      <c r="B634" s="29"/>
      <c r="C634" s="29" t="s">
        <v>1172</v>
      </c>
    </row>
    <row r="635" spans="1:3">
      <c r="B635" s="29"/>
      <c r="C635" s="29" t="s">
        <v>1173</v>
      </c>
    </row>
    <row r="636" spans="1:3">
      <c r="B636" s="29"/>
      <c r="C636" s="29" t="s">
        <v>1174</v>
      </c>
    </row>
    <row r="637" spans="1:3">
      <c r="B637" s="29"/>
      <c r="C637" s="29" t="s">
        <v>1175</v>
      </c>
    </row>
    <row r="638" spans="1:3">
      <c r="B638" s="29"/>
      <c r="C638" s="29" t="s">
        <v>1176</v>
      </c>
    </row>
    <row r="639" spans="1:3">
      <c r="B639" s="29"/>
      <c r="C639" s="29" t="s">
        <v>1177</v>
      </c>
    </row>
    <row r="640" spans="1:3">
      <c r="B640" s="29"/>
      <c r="C640" s="29" t="s">
        <v>1179</v>
      </c>
    </row>
    <row r="641" spans="1:3">
      <c r="B641" s="29"/>
      <c r="C641" s="29" t="s">
        <v>1178</v>
      </c>
    </row>
    <row r="642" spans="1:3">
      <c r="B642" s="29"/>
      <c r="C642" s="29" t="s">
        <v>1180</v>
      </c>
    </row>
    <row r="643" spans="1:3">
      <c r="C643" s="29" t="s">
        <v>1181</v>
      </c>
    </row>
    <row r="644" spans="1:3">
      <c r="B644" s="29" t="s">
        <v>1070</v>
      </c>
      <c r="C644" s="29" t="s">
        <v>1184</v>
      </c>
    </row>
    <row r="645" spans="1:3">
      <c r="A645" s="37">
        <v>42640</v>
      </c>
      <c r="B645" s="29" t="s">
        <v>354</v>
      </c>
      <c r="C645" s="29" t="s">
        <v>1227</v>
      </c>
    </row>
    <row r="646" spans="1:3">
      <c r="A646" s="37">
        <v>42641</v>
      </c>
      <c r="B646" s="29" t="s">
        <v>354</v>
      </c>
      <c r="C646" s="29" t="s">
        <v>1228</v>
      </c>
    </row>
    <row r="647" spans="1:3">
      <c r="A647" s="37">
        <v>42643</v>
      </c>
      <c r="B647" s="29" t="s">
        <v>1070</v>
      </c>
      <c r="C647" s="29" t="s">
        <v>1168</v>
      </c>
    </row>
    <row r="648" spans="1:3">
      <c r="B648" s="29" t="s">
        <v>162</v>
      </c>
      <c r="C648" s="29" t="s">
        <v>999</v>
      </c>
    </row>
    <row r="649" spans="1:3">
      <c r="C649" s="29" t="s">
        <v>1160</v>
      </c>
    </row>
    <row r="650" spans="1:3">
      <c r="B650" s="29" t="s">
        <v>207</v>
      </c>
      <c r="C650" s="29" t="s">
        <v>1231</v>
      </c>
    </row>
    <row r="651" spans="1:3">
      <c r="B651" s="29" t="s">
        <v>716</v>
      </c>
      <c r="C651" s="29" t="s">
        <v>848</v>
      </c>
    </row>
    <row r="652" spans="1:3">
      <c r="A652" s="37">
        <v>42648</v>
      </c>
      <c r="B652" s="29" t="s">
        <v>162</v>
      </c>
      <c r="C652" s="29" t="s">
        <v>1234</v>
      </c>
    </row>
    <row r="653" spans="1:3">
      <c r="B653" s="29" t="s">
        <v>1235</v>
      </c>
      <c r="C653" s="29" t="s">
        <v>1236</v>
      </c>
    </row>
    <row r="654" spans="1:3">
      <c r="A654" s="37">
        <v>42660</v>
      </c>
      <c r="B654" s="29" t="s">
        <v>1235</v>
      </c>
      <c r="C654" s="29" t="s">
        <v>1238</v>
      </c>
    </row>
    <row r="655" spans="1:3">
      <c r="B655" s="29" t="s">
        <v>207</v>
      </c>
      <c r="C655" s="29" t="s">
        <v>1239</v>
      </c>
    </row>
    <row r="656" spans="1:3">
      <c r="A656" s="37">
        <v>42677</v>
      </c>
      <c r="B656" s="29" t="s">
        <v>162</v>
      </c>
      <c r="C656" s="29" t="s">
        <v>849</v>
      </c>
    </row>
    <row r="657" spans="1:3">
      <c r="B657" s="29" t="s">
        <v>886</v>
      </c>
      <c r="C657" s="29" t="s">
        <v>1258</v>
      </c>
    </row>
    <row r="658" spans="1:3">
      <c r="B658" s="29" t="s">
        <v>73</v>
      </c>
      <c r="C658" s="29" t="s">
        <v>1260</v>
      </c>
    </row>
    <row r="659" spans="1:3">
      <c r="B659" s="29" t="s">
        <v>1163</v>
      </c>
      <c r="C659" s="29" t="s">
        <v>1262</v>
      </c>
    </row>
    <row r="660" spans="1:3">
      <c r="B660" s="29" t="s">
        <v>207</v>
      </c>
      <c r="C660" s="29" t="s">
        <v>1261</v>
      </c>
    </row>
    <row r="661" spans="1:3">
      <c r="B661" s="29" t="s">
        <v>716</v>
      </c>
      <c r="C661" s="29" t="s">
        <v>491</v>
      </c>
    </row>
    <row r="662" spans="1:3">
      <c r="B662" s="29" t="s">
        <v>81</v>
      </c>
      <c r="C662" s="29" t="s">
        <v>1165</v>
      </c>
    </row>
    <row r="663" spans="1:3">
      <c r="A663" s="37">
        <v>42686</v>
      </c>
      <c r="B663" s="29" t="s">
        <v>1070</v>
      </c>
      <c r="C663" s="29" t="s">
        <v>1263</v>
      </c>
    </row>
    <row r="664" spans="1:3">
      <c r="A664" s="37">
        <v>42720</v>
      </c>
      <c r="B664" s="29" t="s">
        <v>103</v>
      </c>
      <c r="C664" s="29" t="s">
        <v>1265</v>
      </c>
    </row>
    <row r="665" spans="1:3">
      <c r="A665" s="37">
        <v>42720</v>
      </c>
      <c r="B665" s="29" t="s">
        <v>1070</v>
      </c>
      <c r="C665" s="29" t="s">
        <v>1263</v>
      </c>
    </row>
    <row r="666" spans="1:3">
      <c r="A666" s="37">
        <v>42727</v>
      </c>
      <c r="B666" s="29" t="s">
        <v>1164</v>
      </c>
      <c r="C666" s="29" t="s">
        <v>1267</v>
      </c>
    </row>
    <row r="667" spans="1:3">
      <c r="A667" s="37">
        <v>42730</v>
      </c>
      <c r="B667" s="29" t="s">
        <v>1305</v>
      </c>
      <c r="C667" s="29" t="s">
        <v>1306</v>
      </c>
    </row>
    <row r="668" spans="1:3">
      <c r="B668" s="29" t="s">
        <v>1307</v>
      </c>
      <c r="C668" s="29" t="s">
        <v>1308</v>
      </c>
    </row>
    <row r="669" spans="1:3">
      <c r="A669" s="37">
        <v>42731</v>
      </c>
      <c r="B669" s="29" t="s">
        <v>61</v>
      </c>
      <c r="C669" s="29" t="s">
        <v>1160</v>
      </c>
    </row>
    <row r="670" spans="1:3">
      <c r="A670" s="37">
        <v>42736</v>
      </c>
      <c r="B670" s="29" t="s">
        <v>73</v>
      </c>
      <c r="C670" s="29" t="s">
        <v>1304</v>
      </c>
    </row>
    <row r="671" spans="1:3">
      <c r="B671" s="29" t="s">
        <v>1163</v>
      </c>
      <c r="C671" s="29" t="s">
        <v>1266</v>
      </c>
    </row>
    <row r="672" spans="1:3">
      <c r="B672" s="29" t="s">
        <v>1305</v>
      </c>
      <c r="C672" s="29" t="s">
        <v>1266</v>
      </c>
    </row>
    <row r="673" spans="1:3">
      <c r="B673" s="29" t="s">
        <v>1307</v>
      </c>
      <c r="C673" s="29" t="s">
        <v>1266</v>
      </c>
    </row>
    <row r="674" spans="1:3">
      <c r="B674" s="29" t="s">
        <v>1312</v>
      </c>
      <c r="C674" s="29" t="s">
        <v>1310</v>
      </c>
    </row>
    <row r="675" spans="1:3">
      <c r="B675" s="29"/>
      <c r="C675" s="29" t="s">
        <v>1311</v>
      </c>
    </row>
    <row r="676" spans="1:3">
      <c r="B676" s="29" t="s">
        <v>207</v>
      </c>
      <c r="C676" s="29" t="s">
        <v>1313</v>
      </c>
    </row>
    <row r="677" spans="1:3">
      <c r="B677" s="29" t="s">
        <v>401</v>
      </c>
      <c r="C677" s="29" t="s">
        <v>1160</v>
      </c>
    </row>
    <row r="678" spans="1:3">
      <c r="A678" s="37"/>
      <c r="B678" s="29" t="s">
        <v>444</v>
      </c>
      <c r="C678" s="29" t="s">
        <v>1160</v>
      </c>
    </row>
    <row r="679" spans="1:3">
      <c r="A679" s="37"/>
      <c r="B679" s="29" t="s">
        <v>1314</v>
      </c>
      <c r="C679" s="29" t="s">
        <v>1160</v>
      </c>
    </row>
    <row r="680" spans="1:3">
      <c r="A680" s="37">
        <v>42745</v>
      </c>
      <c r="B680" s="29" t="s">
        <v>1070</v>
      </c>
      <c r="C680" s="29" t="s">
        <v>1316</v>
      </c>
    </row>
    <row r="681" spans="1:3">
      <c r="A681" s="37">
        <v>42754</v>
      </c>
      <c r="B681" s="29" t="s">
        <v>886</v>
      </c>
      <c r="C681" s="29" t="s">
        <v>1330</v>
      </c>
    </row>
    <row r="682" spans="1:3">
      <c r="B682" s="29" t="s">
        <v>1335</v>
      </c>
      <c r="C682" s="29" t="s">
        <v>1334</v>
      </c>
    </row>
    <row r="683" spans="1:3">
      <c r="B683" s="29" t="s">
        <v>1336</v>
      </c>
      <c r="C683" s="29" t="s">
        <v>1333</v>
      </c>
    </row>
    <row r="684" spans="1:3">
      <c r="A684" s="37">
        <v>42767</v>
      </c>
      <c r="B684" s="67" t="s">
        <v>162</v>
      </c>
      <c r="C684" s="67" t="s">
        <v>1386</v>
      </c>
    </row>
    <row r="685" spans="1:3">
      <c r="B685" s="530"/>
      <c r="C685" s="67" t="s">
        <v>1338</v>
      </c>
    </row>
    <row r="686" spans="1:3">
      <c r="B686" s="67" t="s">
        <v>1340</v>
      </c>
      <c r="C686" s="67" t="s">
        <v>1380</v>
      </c>
    </row>
    <row r="687" spans="1:3">
      <c r="B687" s="67" t="s">
        <v>61</v>
      </c>
      <c r="C687" s="29" t="s">
        <v>1384</v>
      </c>
    </row>
    <row r="688" spans="1:3">
      <c r="B688" s="67" t="s">
        <v>1361</v>
      </c>
      <c r="C688" s="67" t="s">
        <v>1381</v>
      </c>
    </row>
    <row r="689" spans="1:3">
      <c r="B689" s="67" t="s">
        <v>1362</v>
      </c>
      <c r="C689" s="67" t="s">
        <v>1381</v>
      </c>
    </row>
    <row r="690" spans="1:3">
      <c r="B690" s="67" t="s">
        <v>81</v>
      </c>
      <c r="C690" s="29" t="s">
        <v>1383</v>
      </c>
    </row>
    <row r="691" spans="1:3">
      <c r="B691" s="67"/>
      <c r="C691" s="29" t="s">
        <v>1389</v>
      </c>
    </row>
    <row r="692" spans="1:3">
      <c r="B692" s="67"/>
      <c r="C692" s="29" t="s">
        <v>1387</v>
      </c>
    </row>
    <row r="693" spans="1:3">
      <c r="B693" s="67"/>
      <c r="C693" s="29" t="s">
        <v>1388</v>
      </c>
    </row>
    <row r="694" spans="1:3">
      <c r="B694" s="67" t="s">
        <v>886</v>
      </c>
      <c r="C694" s="29" t="s">
        <v>1385</v>
      </c>
    </row>
    <row r="695" spans="1:3">
      <c r="A695" s="37">
        <v>42774</v>
      </c>
      <c r="B695" s="67" t="s">
        <v>61</v>
      </c>
      <c r="C695" s="155" t="s">
        <v>1390</v>
      </c>
    </row>
    <row r="696" spans="1:3">
      <c r="A696" s="37">
        <v>42782</v>
      </c>
      <c r="B696" s="29" t="s">
        <v>1553</v>
      </c>
      <c r="C696" s="29" t="s">
        <v>1456</v>
      </c>
    </row>
    <row r="697" spans="1:3">
      <c r="A697" s="37">
        <v>42797</v>
      </c>
      <c r="B697" s="29" t="s">
        <v>73</v>
      </c>
      <c r="C697" s="29" t="s">
        <v>1517</v>
      </c>
    </row>
    <row r="698" spans="1:3">
      <c r="B698" s="29" t="s">
        <v>61</v>
      </c>
      <c r="C698" s="29" t="s">
        <v>1517</v>
      </c>
    </row>
    <row r="699" spans="1:3">
      <c r="B699" s="29" t="s">
        <v>1070</v>
      </c>
      <c r="C699" s="29" t="s">
        <v>1518</v>
      </c>
    </row>
    <row r="700" spans="1:3">
      <c r="B700" s="29" t="s">
        <v>1506</v>
      </c>
      <c r="C700" s="155" t="s">
        <v>1390</v>
      </c>
    </row>
    <row r="701" spans="1:3">
      <c r="B701" s="29" t="s">
        <v>103</v>
      </c>
      <c r="C701" s="29" t="s">
        <v>1519</v>
      </c>
    </row>
    <row r="702" spans="1:3">
      <c r="A702" s="37">
        <v>42808</v>
      </c>
      <c r="B702" s="29" t="s">
        <v>1070</v>
      </c>
      <c r="C702" s="29" t="s">
        <v>1527</v>
      </c>
    </row>
    <row r="703" spans="1:3">
      <c r="C703" s="29" t="s">
        <v>1546</v>
      </c>
    </row>
    <row r="704" spans="1:3">
      <c r="B704" s="29" t="s">
        <v>1553</v>
      </c>
      <c r="C704" s="29" t="s">
        <v>1547</v>
      </c>
    </row>
    <row r="705" spans="1:3">
      <c r="A705" s="37">
        <v>42816</v>
      </c>
      <c r="B705" s="29" t="s">
        <v>1070</v>
      </c>
      <c r="C705" s="29" t="s">
        <v>1551</v>
      </c>
    </row>
    <row r="706" spans="1:3">
      <c r="B706" s="29" t="s">
        <v>401</v>
      </c>
      <c r="C706" s="29" t="s">
        <v>330</v>
      </c>
    </row>
    <row r="707" spans="1:3">
      <c r="A707" s="37">
        <v>42826</v>
      </c>
      <c r="B707" s="29" t="s">
        <v>73</v>
      </c>
      <c r="C707" s="29" t="s">
        <v>1554</v>
      </c>
    </row>
    <row r="708" spans="1:3">
      <c r="B708" s="29" t="s">
        <v>61</v>
      </c>
      <c r="C708" s="29" t="s">
        <v>1552</v>
      </c>
    </row>
    <row r="709" spans="1:3">
      <c r="B709" s="29" t="s">
        <v>1506</v>
      </c>
      <c r="C709" s="29" t="s">
        <v>1552</v>
      </c>
    </row>
    <row r="710" spans="1:3">
      <c r="A710" s="37">
        <v>42840</v>
      </c>
      <c r="B710" s="29" t="s">
        <v>1555</v>
      </c>
      <c r="C710" s="29" t="s">
        <v>330</v>
      </c>
    </row>
    <row r="711" spans="1:3">
      <c r="B711" s="29" t="s">
        <v>1556</v>
      </c>
      <c r="C711" s="29" t="s">
        <v>330</v>
      </c>
    </row>
    <row r="712" spans="1:3">
      <c r="B712" s="67" t="s">
        <v>1361</v>
      </c>
      <c r="C712" s="29" t="s">
        <v>1563</v>
      </c>
    </row>
    <row r="713" spans="1:3">
      <c r="B713" s="67" t="s">
        <v>1362</v>
      </c>
      <c r="C713" s="29" t="s">
        <v>1563</v>
      </c>
    </row>
    <row r="714" spans="1:3">
      <c r="A714" s="37">
        <v>42842</v>
      </c>
      <c r="B714" s="67" t="s">
        <v>1361</v>
      </c>
      <c r="C714" s="29" t="s">
        <v>1564</v>
      </c>
    </row>
    <row r="715" spans="1:3">
      <c r="B715" s="67" t="s">
        <v>1362</v>
      </c>
      <c r="C715" s="29" t="s">
        <v>1565</v>
      </c>
    </row>
    <row r="716" spans="1:3">
      <c r="A716" s="37">
        <v>42856</v>
      </c>
      <c r="B716" s="29" t="s">
        <v>1070</v>
      </c>
      <c r="C716" s="29" t="s">
        <v>1578</v>
      </c>
    </row>
    <row r="717" spans="1:3">
      <c r="B717" s="29" t="s">
        <v>61</v>
      </c>
      <c r="C717" s="29" t="s">
        <v>1580</v>
      </c>
    </row>
    <row r="718" spans="1:3">
      <c r="B718" s="29" t="s">
        <v>1506</v>
      </c>
      <c r="C718" s="29" t="s">
        <v>1580</v>
      </c>
    </row>
    <row r="719" spans="1:3">
      <c r="B719" s="29" t="s">
        <v>162</v>
      </c>
      <c r="C719" s="29" t="s">
        <v>1165</v>
      </c>
    </row>
    <row r="720" spans="1:3">
      <c r="B720" s="29" t="s">
        <v>81</v>
      </c>
      <c r="C720" s="29" t="s">
        <v>1593</v>
      </c>
    </row>
    <row r="721" spans="1:4">
      <c r="C721" s="29" t="s">
        <v>1591</v>
      </c>
    </row>
    <row r="722" spans="1:4">
      <c r="B722" s="29"/>
      <c r="C722" s="29" t="s">
        <v>1594</v>
      </c>
    </row>
    <row r="723" spans="1:4">
      <c r="C723" s="29" t="s">
        <v>1595</v>
      </c>
    </row>
    <row r="724" spans="1:4">
      <c r="C724" s="762" t="s">
        <v>1596</v>
      </c>
    </row>
    <row r="725" spans="1:4">
      <c r="C725" s="29" t="s">
        <v>1598</v>
      </c>
    </row>
    <row r="726" spans="1:4">
      <c r="A726" s="37">
        <v>42878</v>
      </c>
      <c r="B726" s="29" t="s">
        <v>1627</v>
      </c>
      <c r="C726" s="29" t="s">
        <v>1628</v>
      </c>
    </row>
    <row r="727" spans="1:4">
      <c r="A727" s="37">
        <v>42887</v>
      </c>
      <c r="B727" s="29" t="s">
        <v>1553</v>
      </c>
      <c r="C727" s="29" t="s">
        <v>1629</v>
      </c>
    </row>
    <row r="728" spans="1:4">
      <c r="A728" s="37"/>
      <c r="B728" s="29"/>
      <c r="C728" s="29" t="s">
        <v>1634</v>
      </c>
    </row>
    <row r="729" spans="1:4">
      <c r="A729" s="37"/>
      <c r="B729" s="29"/>
      <c r="C729" s="29" t="s">
        <v>1652</v>
      </c>
    </row>
    <row r="730" spans="1:4">
      <c r="A730" s="37"/>
      <c r="B730" s="29" t="s">
        <v>61</v>
      </c>
      <c r="C730" s="29" t="s">
        <v>1630</v>
      </c>
    </row>
    <row r="731" spans="1:4">
      <c r="A731" s="37"/>
      <c r="B731" s="29"/>
      <c r="C731" s="29" t="s">
        <v>1635</v>
      </c>
    </row>
    <row r="732" spans="1:4">
      <c r="B732" s="29" t="s">
        <v>1506</v>
      </c>
      <c r="C732" s="29" t="s">
        <v>1630</v>
      </c>
    </row>
    <row r="733" spans="1:4">
      <c r="C733" s="29" t="s">
        <v>1636</v>
      </c>
    </row>
    <row r="734" spans="1:4">
      <c r="B734" s="29" t="s">
        <v>73</v>
      </c>
      <c r="C734" s="29" t="s">
        <v>1632</v>
      </c>
      <c r="D734" s="29"/>
    </row>
    <row r="735" spans="1:4">
      <c r="C735" s="29" t="s">
        <v>1633</v>
      </c>
    </row>
    <row r="736" spans="1:4">
      <c r="B736" s="29" t="s">
        <v>1642</v>
      </c>
      <c r="C736" s="29" t="s">
        <v>1641</v>
      </c>
    </row>
    <row r="737" spans="1:3">
      <c r="A737" s="70">
        <v>42888</v>
      </c>
      <c r="B737" s="29" t="s">
        <v>103</v>
      </c>
      <c r="C737" s="29" t="s">
        <v>1660</v>
      </c>
    </row>
    <row r="738" spans="1:3">
      <c r="B738" s="29" t="s">
        <v>1553</v>
      </c>
      <c r="C738" s="29" t="s">
        <v>1664</v>
      </c>
    </row>
    <row r="739" spans="1:3">
      <c r="A739" s="37">
        <v>42917</v>
      </c>
      <c r="B739" s="29" t="s">
        <v>73</v>
      </c>
      <c r="C739" s="29" t="s">
        <v>1665</v>
      </c>
    </row>
    <row r="740" spans="1:3">
      <c r="C740" s="29" t="s">
        <v>1666</v>
      </c>
    </row>
    <row r="741" spans="1:3">
      <c r="B741" s="29" t="s">
        <v>94</v>
      </c>
      <c r="C741" s="29" t="s">
        <v>1667</v>
      </c>
    </row>
    <row r="742" spans="1:3">
      <c r="C742" s="29" t="s">
        <v>1672</v>
      </c>
    </row>
    <row r="743" spans="1:3">
      <c r="B743" s="29" t="s">
        <v>61</v>
      </c>
      <c r="C743" s="29" t="s">
        <v>1670</v>
      </c>
    </row>
    <row r="744" spans="1:3">
      <c r="C744" s="155" t="s">
        <v>1669</v>
      </c>
    </row>
    <row r="745" spans="1:3">
      <c r="C745" s="155" t="s">
        <v>1673</v>
      </c>
    </row>
    <row r="746" spans="1:3">
      <c r="B746" s="29" t="s">
        <v>1506</v>
      </c>
      <c r="C746" s="29" t="s">
        <v>1670</v>
      </c>
    </row>
    <row r="747" spans="1:3">
      <c r="C747" s="155" t="s">
        <v>1669</v>
      </c>
    </row>
    <row r="748" spans="1:3">
      <c r="B748" s="29" t="s">
        <v>81</v>
      </c>
      <c r="C748" s="29" t="s">
        <v>1670</v>
      </c>
    </row>
    <row r="749" spans="1:3">
      <c r="B749" s="29" t="s">
        <v>886</v>
      </c>
      <c r="C749" s="29" t="s">
        <v>1671</v>
      </c>
    </row>
    <row r="750" spans="1:3">
      <c r="C750" s="29" t="s">
        <v>1670</v>
      </c>
    </row>
    <row r="751" spans="1:3">
      <c r="C751" s="155" t="s">
        <v>1674</v>
      </c>
    </row>
    <row r="752" spans="1:3">
      <c r="B752" s="29" t="s">
        <v>366</v>
      </c>
      <c r="C752" s="29" t="s">
        <v>1668</v>
      </c>
    </row>
    <row r="753" spans="1:3">
      <c r="A753" s="37">
        <v>42921</v>
      </c>
      <c r="B753" s="29" t="s">
        <v>1553</v>
      </c>
      <c r="C753" s="29" t="s">
        <v>1683</v>
      </c>
    </row>
  </sheetData>
  <mergeCells count="33">
    <mergeCell ref="B453:B454"/>
    <mergeCell ref="B409:B421"/>
    <mergeCell ref="C387:C389"/>
    <mergeCell ref="B345:B357"/>
    <mergeCell ref="B343:B344"/>
    <mergeCell ref="C331:L331"/>
    <mergeCell ref="B336:B337"/>
    <mergeCell ref="C374:K375"/>
    <mergeCell ref="D346:R346"/>
    <mergeCell ref="B382:B395"/>
    <mergeCell ref="C98:H100"/>
    <mergeCell ref="C216:C220"/>
    <mergeCell ref="C246:C248"/>
    <mergeCell ref="C250:M251"/>
    <mergeCell ref="C297:Q297"/>
    <mergeCell ref="C295:Q295"/>
    <mergeCell ref="C296:Q296"/>
    <mergeCell ref="B521:B522"/>
    <mergeCell ref="B523:B524"/>
    <mergeCell ref="C299:Q299"/>
    <mergeCell ref="C309:L309"/>
    <mergeCell ref="C307:L307"/>
    <mergeCell ref="C306:L306"/>
    <mergeCell ref="B334:B335"/>
    <mergeCell ref="B313:B330"/>
    <mergeCell ref="C315:C316"/>
    <mergeCell ref="C317:C318"/>
    <mergeCell ref="C320:C321"/>
    <mergeCell ref="C322:C323"/>
    <mergeCell ref="C325:C326"/>
    <mergeCell ref="C463:E464"/>
    <mergeCell ref="C333:D333"/>
    <mergeCell ref="C332:D332"/>
  </mergeCells>
  <pageMargins left="0" right="0.70866141732283472" top="0" bottom="0" header="0.31496062992125984" footer="0.31496062992125984"/>
  <pageSetup paperSize="9" scale="27"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AV59"/>
  <sheetViews>
    <sheetView view="pageBreakPreview" zoomScale="40" zoomScaleNormal="70" zoomScaleSheetLayoutView="40" zoomScalePageLayoutView="40" workbookViewId="0">
      <pane ySplit="14" topLeftCell="A15" activePane="bottomLeft" state="frozen"/>
      <selection activeCell="B32" sqref="B32:E32"/>
      <selection pane="bottomLeft" activeCell="D4" sqref="D4:D5"/>
    </sheetView>
  </sheetViews>
  <sheetFormatPr defaultRowHeight="14.25"/>
  <cols>
    <col min="1" max="1" width="4.28515625" style="458" customWidth="1"/>
    <col min="2" max="2" width="107.28515625" style="445" customWidth="1"/>
    <col min="3" max="3" width="17.28515625" style="445" customWidth="1"/>
    <col min="4" max="16" width="49.85546875" style="445" customWidth="1"/>
    <col min="17" max="17" width="18" style="445" customWidth="1"/>
    <col min="18" max="18" width="23.42578125" style="445" customWidth="1"/>
    <col min="19" max="20" width="13" style="445" bestFit="1" customWidth="1"/>
    <col min="21" max="21" width="10.85546875" style="445" bestFit="1" customWidth="1"/>
    <col min="22" max="22" width="14.140625" style="445" bestFit="1" customWidth="1"/>
    <col min="23" max="23" width="10.85546875" style="445" bestFit="1" customWidth="1"/>
    <col min="24" max="25" width="13" style="445" bestFit="1" customWidth="1"/>
    <col min="26" max="26" width="14.28515625" style="445" customWidth="1"/>
    <col min="27" max="27" width="12.28515625" style="445" customWidth="1"/>
    <col min="28" max="28" width="12.5703125" style="445" customWidth="1"/>
    <col min="29" max="29" width="12.140625" style="445" bestFit="1" customWidth="1"/>
    <col min="30" max="30" width="15.28515625" style="445" customWidth="1"/>
    <col min="31" max="16384" width="9.140625" style="445"/>
  </cols>
  <sheetData>
    <row r="1" spans="1:48" ht="31.5" customHeight="1" thickBot="1">
      <c r="A1" s="935" t="s">
        <v>1682</v>
      </c>
      <c r="B1" s="935"/>
      <c r="C1" s="935"/>
      <c r="D1" s="935"/>
      <c r="E1" s="935"/>
      <c r="F1" s="935"/>
      <c r="G1" s="935"/>
      <c r="H1" s="935"/>
      <c r="I1" s="935"/>
      <c r="J1" s="935"/>
      <c r="K1" s="935"/>
      <c r="L1" s="935"/>
      <c r="M1" s="935"/>
      <c r="N1" s="935"/>
      <c r="O1" s="935"/>
      <c r="P1" s="936"/>
    </row>
    <row r="2" spans="1:48" ht="110.25" customHeight="1">
      <c r="A2" s="937" t="s">
        <v>1</v>
      </c>
      <c r="B2" s="938"/>
      <c r="C2" s="781"/>
      <c r="D2" s="460" t="s">
        <v>13</v>
      </c>
      <c r="E2" s="461" t="s">
        <v>698</v>
      </c>
      <c r="F2" s="461" t="s">
        <v>7</v>
      </c>
      <c r="G2" s="781" t="s">
        <v>1457</v>
      </c>
      <c r="H2" s="560" t="s">
        <v>1458</v>
      </c>
      <c r="I2" s="781" t="s">
        <v>1459</v>
      </c>
      <c r="J2" s="781" t="s">
        <v>1460</v>
      </c>
      <c r="K2" s="781" t="s">
        <v>1268</v>
      </c>
      <c r="L2" s="781" t="s">
        <v>1461</v>
      </c>
      <c r="M2" s="781" t="s">
        <v>1462</v>
      </c>
      <c r="N2" s="781" t="s">
        <v>1463</v>
      </c>
      <c r="O2" s="781" t="s">
        <v>1464</v>
      </c>
      <c r="P2" s="771" t="s">
        <v>1648</v>
      </c>
      <c r="Q2" s="447"/>
    </row>
    <row r="3" spans="1:48" s="465" customFormat="1" ht="26.25" customHeight="1">
      <c r="A3" s="939" t="s">
        <v>1465</v>
      </c>
      <c r="B3" s="940"/>
      <c r="C3" s="926" t="s">
        <v>434</v>
      </c>
      <c r="D3" s="462">
        <f>599000+25900</f>
        <v>624900</v>
      </c>
      <c r="E3" s="462">
        <v>709900</v>
      </c>
      <c r="F3" s="462">
        <f>E3+45000</f>
        <v>754900</v>
      </c>
      <c r="G3" s="462">
        <f>F3+30000</f>
        <v>784900</v>
      </c>
      <c r="H3" s="462"/>
      <c r="I3" s="462"/>
      <c r="J3" s="462"/>
      <c r="K3" s="462"/>
      <c r="L3" s="462"/>
      <c r="M3" s="462"/>
      <c r="N3" s="462"/>
      <c r="O3" s="463"/>
      <c r="P3" s="462"/>
      <c r="Q3" s="464"/>
    </row>
    <row r="4" spans="1:48" ht="18" customHeight="1">
      <c r="A4" s="941"/>
      <c r="B4" s="942"/>
      <c r="C4" s="929"/>
      <c r="D4" s="782" t="s">
        <v>1466</v>
      </c>
      <c r="E4" s="782" t="s">
        <v>1467</v>
      </c>
      <c r="F4" s="782" t="s">
        <v>1468</v>
      </c>
      <c r="G4" s="782" t="s">
        <v>1469</v>
      </c>
      <c r="H4" s="782"/>
      <c r="I4" s="782"/>
      <c r="J4" s="782"/>
      <c r="K4" s="782"/>
      <c r="L4" s="764"/>
      <c r="M4" s="764"/>
      <c r="N4" s="764"/>
      <c r="O4" s="763"/>
      <c r="P4" s="764"/>
      <c r="Q4" s="452"/>
    </row>
    <row r="5" spans="1:48" ht="18" customHeight="1">
      <c r="A5" s="941"/>
      <c r="B5" s="942"/>
      <c r="C5" s="930"/>
      <c r="D5" s="783" t="s">
        <v>1599</v>
      </c>
      <c r="E5" s="783" t="s">
        <v>1600</v>
      </c>
      <c r="F5" s="783" t="s">
        <v>1601</v>
      </c>
      <c r="G5" s="783" t="s">
        <v>1602</v>
      </c>
      <c r="H5" s="783"/>
      <c r="I5" s="783"/>
      <c r="J5" s="783"/>
      <c r="K5" s="783"/>
      <c r="L5" s="467"/>
      <c r="M5" s="466"/>
      <c r="N5" s="466"/>
      <c r="O5" s="467"/>
      <c r="P5" s="466"/>
      <c r="Q5" s="452"/>
    </row>
    <row r="6" spans="1:48" s="465" customFormat="1" ht="26.25" customHeight="1">
      <c r="A6" s="941"/>
      <c r="B6" s="942"/>
      <c r="C6" s="926" t="s">
        <v>435</v>
      </c>
      <c r="D6" s="462"/>
      <c r="E6" s="462">
        <v>749900</v>
      </c>
      <c r="F6" s="462">
        <f>E6+45000</f>
        <v>794900</v>
      </c>
      <c r="G6" s="462">
        <f>F6+30000</f>
        <v>824900</v>
      </c>
      <c r="H6" s="462"/>
      <c r="I6" s="462"/>
      <c r="J6" s="462"/>
      <c r="K6" s="462"/>
      <c r="L6" s="463"/>
      <c r="M6" s="462"/>
      <c r="N6" s="462"/>
      <c r="O6" s="463"/>
      <c r="P6" s="462"/>
      <c r="Q6" s="464"/>
    </row>
    <row r="7" spans="1:48" ht="18" customHeight="1">
      <c r="A7" s="941"/>
      <c r="B7" s="942"/>
      <c r="C7" s="929"/>
      <c r="D7" s="945"/>
      <c r="E7" s="782" t="s">
        <v>1470</v>
      </c>
      <c r="F7" s="782" t="s">
        <v>1471</v>
      </c>
      <c r="G7" s="782" t="s">
        <v>1472</v>
      </c>
      <c r="H7" s="782"/>
      <c r="I7" s="782"/>
      <c r="J7" s="782"/>
      <c r="K7" s="782"/>
      <c r="L7" s="763"/>
      <c r="M7" s="764"/>
      <c r="N7" s="764"/>
      <c r="O7" s="763"/>
      <c r="P7" s="764"/>
      <c r="Q7" s="468"/>
      <c r="R7" s="450"/>
      <c r="S7" s="450"/>
      <c r="T7" s="450"/>
      <c r="U7" s="450"/>
      <c r="V7" s="450"/>
      <c r="W7" s="450"/>
      <c r="X7" s="450"/>
      <c r="Y7" s="450"/>
      <c r="Z7" s="450"/>
      <c r="AA7" s="450"/>
      <c r="AB7" s="450"/>
      <c r="AC7" s="450"/>
      <c r="AD7" s="450"/>
      <c r="AE7" s="450"/>
      <c r="AF7" s="450"/>
      <c r="AG7" s="450"/>
      <c r="AH7" s="450"/>
      <c r="AI7" s="450"/>
      <c r="AJ7" s="450"/>
      <c r="AK7" s="450"/>
      <c r="AL7" s="450"/>
      <c r="AM7" s="450"/>
      <c r="AN7" s="450"/>
      <c r="AO7" s="450"/>
      <c r="AP7" s="450"/>
      <c r="AQ7" s="450"/>
      <c r="AR7" s="450"/>
      <c r="AS7" s="450"/>
      <c r="AT7" s="450"/>
      <c r="AU7" s="450"/>
      <c r="AV7" s="450"/>
    </row>
    <row r="8" spans="1:48" ht="18" customHeight="1">
      <c r="A8" s="943"/>
      <c r="B8" s="944"/>
      <c r="C8" s="930"/>
      <c r="D8" s="946"/>
      <c r="E8" s="783" t="s">
        <v>1603</v>
      </c>
      <c r="F8" s="783" t="s">
        <v>1604</v>
      </c>
      <c r="G8" s="783" t="s">
        <v>1605</v>
      </c>
      <c r="H8" s="783"/>
      <c r="I8" s="783"/>
      <c r="J8" s="783"/>
      <c r="K8" s="783"/>
      <c r="L8" s="467"/>
      <c r="M8" s="466"/>
      <c r="N8" s="466"/>
      <c r="O8" s="467"/>
      <c r="P8" s="466"/>
      <c r="Q8" s="468"/>
      <c r="R8" s="450"/>
      <c r="S8" s="450"/>
      <c r="T8" s="450"/>
      <c r="U8" s="450"/>
      <c r="V8" s="450"/>
      <c r="W8" s="450"/>
      <c r="X8" s="450"/>
      <c r="Y8" s="450"/>
      <c r="Z8" s="450"/>
      <c r="AA8" s="450"/>
      <c r="AB8" s="450"/>
      <c r="AC8" s="450"/>
      <c r="AD8" s="450"/>
      <c r="AE8" s="450"/>
      <c r="AF8" s="450"/>
      <c r="AG8" s="450"/>
      <c r="AH8" s="450"/>
      <c r="AI8" s="450"/>
      <c r="AJ8" s="450"/>
      <c r="AK8" s="450"/>
      <c r="AL8" s="450"/>
      <c r="AM8" s="450"/>
      <c r="AN8" s="450"/>
      <c r="AO8" s="450"/>
      <c r="AP8" s="450"/>
      <c r="AQ8" s="450"/>
      <c r="AR8" s="450"/>
      <c r="AS8" s="450"/>
      <c r="AT8" s="450"/>
      <c r="AU8" s="450"/>
      <c r="AV8" s="450"/>
    </row>
    <row r="9" spans="1:48" s="465" customFormat="1" ht="24.75" customHeight="1">
      <c r="A9" s="923" t="s">
        <v>1286</v>
      </c>
      <c r="B9" s="924"/>
      <c r="C9" s="926" t="s">
        <v>434</v>
      </c>
      <c r="D9" s="462"/>
      <c r="E9" s="462">
        <v>734900</v>
      </c>
      <c r="F9" s="462">
        <f>E9+45000</f>
        <v>779900</v>
      </c>
      <c r="G9" s="462">
        <f>F9+30000</f>
        <v>809900</v>
      </c>
      <c r="H9" s="462">
        <v>819900</v>
      </c>
      <c r="I9" s="462">
        <v>849900</v>
      </c>
      <c r="J9" s="462">
        <v>859900</v>
      </c>
      <c r="K9" s="462">
        <v>869900</v>
      </c>
      <c r="L9" s="462">
        <v>909900</v>
      </c>
      <c r="M9" s="462"/>
      <c r="N9" s="462">
        <v>945900</v>
      </c>
      <c r="O9" s="462">
        <v>949900</v>
      </c>
      <c r="P9" s="462"/>
      <c r="Q9" s="468"/>
      <c r="R9" s="450"/>
      <c r="S9" s="450"/>
      <c r="T9" s="450"/>
      <c r="U9" s="450"/>
      <c r="V9" s="450"/>
      <c r="W9" s="450"/>
      <c r="X9" s="450"/>
      <c r="Y9" s="450"/>
      <c r="Z9" s="450"/>
      <c r="AA9" s="450"/>
      <c r="AB9" s="450"/>
      <c r="AC9" s="450"/>
      <c r="AD9" s="450"/>
      <c r="AE9" s="450"/>
      <c r="AF9" s="450"/>
      <c r="AG9" s="450"/>
      <c r="AH9" s="450"/>
      <c r="AI9" s="450"/>
      <c r="AJ9" s="450"/>
      <c r="AK9" s="450"/>
      <c r="AL9" s="450"/>
      <c r="AM9" s="450"/>
      <c r="AN9" s="450"/>
      <c r="AO9" s="450"/>
      <c r="AP9" s="450"/>
      <c r="AQ9" s="450"/>
      <c r="AR9" s="450"/>
      <c r="AS9" s="450"/>
      <c r="AT9" s="450"/>
      <c r="AU9" s="450"/>
      <c r="AV9" s="450"/>
    </row>
    <row r="10" spans="1:48" ht="18" customHeight="1">
      <c r="A10" s="923"/>
      <c r="B10" s="924"/>
      <c r="C10" s="929"/>
      <c r="D10" s="782"/>
      <c r="E10" s="782" t="s">
        <v>1473</v>
      </c>
      <c r="F10" s="782" t="s">
        <v>1474</v>
      </c>
      <c r="G10" s="782" t="s">
        <v>1475</v>
      </c>
      <c r="H10" s="782" t="s">
        <v>1476</v>
      </c>
      <c r="I10" s="782" t="s">
        <v>1477</v>
      </c>
      <c r="J10" s="782" t="s">
        <v>1478</v>
      </c>
      <c r="K10" s="782" t="s">
        <v>1479</v>
      </c>
      <c r="L10" s="782" t="s">
        <v>1480</v>
      </c>
      <c r="M10" s="764"/>
      <c r="N10" s="770" t="s">
        <v>1481</v>
      </c>
      <c r="O10" s="769" t="s">
        <v>1482</v>
      </c>
      <c r="P10" s="782"/>
      <c r="Q10" s="468"/>
      <c r="R10" s="450"/>
      <c r="S10" s="450"/>
      <c r="T10" s="450"/>
      <c r="U10" s="450"/>
      <c r="V10" s="450"/>
      <c r="W10" s="450"/>
      <c r="X10" s="450"/>
      <c r="Y10" s="450"/>
      <c r="Z10" s="450"/>
      <c r="AA10" s="450"/>
      <c r="AB10" s="450"/>
      <c r="AC10" s="450"/>
      <c r="AD10" s="450"/>
      <c r="AE10" s="450"/>
      <c r="AF10" s="450"/>
      <c r="AG10" s="450"/>
      <c r="AH10" s="450"/>
      <c r="AI10" s="450"/>
      <c r="AJ10" s="450"/>
      <c r="AK10" s="450"/>
      <c r="AL10" s="450"/>
      <c r="AM10" s="450"/>
      <c r="AN10" s="450"/>
      <c r="AO10" s="450"/>
      <c r="AP10" s="450"/>
      <c r="AQ10" s="450"/>
      <c r="AR10" s="450"/>
      <c r="AS10" s="450"/>
      <c r="AT10" s="450"/>
      <c r="AU10" s="450"/>
      <c r="AV10" s="450"/>
    </row>
    <row r="11" spans="1:48" ht="18" customHeight="1">
      <c r="A11" s="923"/>
      <c r="B11" s="924"/>
      <c r="C11" s="930"/>
      <c r="D11" s="783"/>
      <c r="E11" s="783" t="s">
        <v>1606</v>
      </c>
      <c r="F11" s="783" t="s">
        <v>1607</v>
      </c>
      <c r="G11" s="783" t="s">
        <v>1608</v>
      </c>
      <c r="H11" s="783" t="s">
        <v>1609</v>
      </c>
      <c r="I11" s="783" t="s">
        <v>1610</v>
      </c>
      <c r="J11" s="783" t="s">
        <v>1611</v>
      </c>
      <c r="K11" s="783" t="s">
        <v>1612</v>
      </c>
      <c r="L11" s="783" t="s">
        <v>1613</v>
      </c>
      <c r="M11" s="767"/>
      <c r="N11" s="768" t="s">
        <v>1614</v>
      </c>
      <c r="O11" s="561" t="s">
        <v>1615</v>
      </c>
      <c r="P11" s="783"/>
      <c r="Q11" s="468"/>
      <c r="R11" s="450"/>
      <c r="S11" s="450"/>
      <c r="T11" s="450"/>
      <c r="U11" s="450"/>
      <c r="V11" s="450"/>
      <c r="W11" s="450"/>
      <c r="X11" s="450"/>
      <c r="Y11" s="450"/>
      <c r="Z11" s="450"/>
      <c r="AA11" s="450"/>
      <c r="AB11" s="450"/>
      <c r="AC11" s="450"/>
      <c r="AD11" s="450"/>
      <c r="AE11" s="450"/>
      <c r="AF11" s="450"/>
      <c r="AG11" s="450"/>
      <c r="AH11" s="450"/>
      <c r="AI11" s="450"/>
      <c r="AJ11" s="450"/>
      <c r="AK11" s="450"/>
      <c r="AL11" s="450"/>
      <c r="AM11" s="450"/>
      <c r="AN11" s="450"/>
      <c r="AO11" s="450"/>
      <c r="AP11" s="450"/>
      <c r="AQ11" s="450"/>
      <c r="AR11" s="450"/>
      <c r="AS11" s="450"/>
      <c r="AT11" s="450"/>
      <c r="AU11" s="450"/>
      <c r="AV11" s="450"/>
    </row>
    <row r="12" spans="1:48" s="465" customFormat="1" ht="24.75" customHeight="1">
      <c r="A12" s="923"/>
      <c r="B12" s="924"/>
      <c r="C12" s="924" t="s">
        <v>435</v>
      </c>
      <c r="D12" s="462" t="s">
        <v>1285</v>
      </c>
      <c r="E12" s="462">
        <v>774900</v>
      </c>
      <c r="F12" s="462">
        <f>E12+45000</f>
        <v>819900</v>
      </c>
      <c r="G12" s="462">
        <f>F12+30000</f>
        <v>849900</v>
      </c>
      <c r="H12" s="462">
        <v>859900</v>
      </c>
      <c r="I12" s="462">
        <v>889900</v>
      </c>
      <c r="J12" s="462">
        <v>899900</v>
      </c>
      <c r="K12" s="462">
        <v>909900</v>
      </c>
      <c r="L12" s="462">
        <v>949900</v>
      </c>
      <c r="M12" s="462">
        <v>949900</v>
      </c>
      <c r="N12" s="462">
        <v>985900</v>
      </c>
      <c r="O12" s="462">
        <v>989900</v>
      </c>
      <c r="P12" s="462">
        <v>1025900</v>
      </c>
      <c r="Q12" s="468"/>
      <c r="R12" s="450"/>
      <c r="S12" s="459"/>
      <c r="T12" s="459"/>
      <c r="U12" s="459"/>
      <c r="V12" s="459"/>
      <c r="W12" s="459"/>
      <c r="X12" s="459"/>
      <c r="Y12" s="459"/>
      <c r="Z12" s="459"/>
      <c r="AA12" s="459"/>
      <c r="AB12" s="459"/>
      <c r="AC12" s="459"/>
      <c r="AD12" s="453"/>
      <c r="AE12" s="453"/>
      <c r="AF12" s="450"/>
      <c r="AG12" s="450"/>
      <c r="AH12" s="450"/>
      <c r="AI12" s="450"/>
      <c r="AJ12" s="450"/>
      <c r="AK12" s="450"/>
      <c r="AL12" s="450"/>
      <c r="AM12" s="450"/>
      <c r="AN12" s="450"/>
      <c r="AO12" s="450"/>
      <c r="AP12" s="450"/>
      <c r="AQ12" s="450"/>
      <c r="AR12" s="450"/>
      <c r="AS12" s="450"/>
      <c r="AT12" s="450"/>
      <c r="AU12" s="450"/>
      <c r="AV12" s="450"/>
    </row>
    <row r="13" spans="1:48" s="465" customFormat="1" ht="18" customHeight="1">
      <c r="A13" s="925"/>
      <c r="B13" s="926"/>
      <c r="C13" s="926"/>
      <c r="D13" s="764"/>
      <c r="E13" s="770" t="s">
        <v>1483</v>
      </c>
      <c r="F13" s="770" t="s">
        <v>1484</v>
      </c>
      <c r="G13" s="770" t="s">
        <v>1485</v>
      </c>
      <c r="H13" s="770" t="s">
        <v>1486</v>
      </c>
      <c r="I13" s="770" t="s">
        <v>1487</v>
      </c>
      <c r="J13" s="770" t="s">
        <v>1488</v>
      </c>
      <c r="K13" s="782" t="s">
        <v>1489</v>
      </c>
      <c r="L13" s="782" t="s">
        <v>1490</v>
      </c>
      <c r="M13" s="766" t="s">
        <v>1491</v>
      </c>
      <c r="N13" s="770" t="s">
        <v>1492</v>
      </c>
      <c r="O13" s="765" t="s">
        <v>1493</v>
      </c>
      <c r="P13" s="770" t="s">
        <v>1646</v>
      </c>
      <c r="Q13" s="468"/>
      <c r="R13" s="450"/>
      <c r="S13" s="459"/>
      <c r="T13" s="459"/>
      <c r="U13" s="459"/>
      <c r="V13" s="459"/>
      <c r="W13" s="459"/>
      <c r="X13" s="459"/>
      <c r="Y13" s="459"/>
      <c r="Z13" s="459"/>
      <c r="AA13" s="459"/>
      <c r="AB13" s="459"/>
      <c r="AC13" s="459"/>
      <c r="AD13" s="453"/>
      <c r="AE13" s="453"/>
      <c r="AF13" s="450"/>
      <c r="AG13" s="450"/>
      <c r="AH13" s="450"/>
      <c r="AI13" s="450"/>
      <c r="AJ13" s="450"/>
      <c r="AK13" s="450"/>
      <c r="AL13" s="450"/>
      <c r="AM13" s="450"/>
      <c r="AN13" s="450"/>
      <c r="AO13" s="450"/>
      <c r="AP13" s="450"/>
      <c r="AQ13" s="450"/>
      <c r="AR13" s="450"/>
      <c r="AS13" s="450"/>
      <c r="AT13" s="450"/>
      <c r="AU13" s="450"/>
      <c r="AV13" s="450"/>
    </row>
    <row r="14" spans="1:48" ht="20.25" customHeight="1" thickBot="1">
      <c r="A14" s="927"/>
      <c r="B14" s="928"/>
      <c r="C14" s="928"/>
      <c r="D14" s="469" t="s">
        <v>1285</v>
      </c>
      <c r="E14" s="469" t="s">
        <v>1616</v>
      </c>
      <c r="F14" s="469" t="s">
        <v>1617</v>
      </c>
      <c r="G14" s="469" t="s">
        <v>1618</v>
      </c>
      <c r="H14" s="469" t="s">
        <v>1619</v>
      </c>
      <c r="I14" s="469" t="s">
        <v>1620</v>
      </c>
      <c r="J14" s="469" t="s">
        <v>1621</v>
      </c>
      <c r="K14" s="489" t="s">
        <v>1622</v>
      </c>
      <c r="L14" s="489" t="s">
        <v>1623</v>
      </c>
      <c r="M14" s="562" t="s">
        <v>1624</v>
      </c>
      <c r="N14" s="469" t="s">
        <v>1625</v>
      </c>
      <c r="O14" s="470" t="s">
        <v>1626</v>
      </c>
      <c r="P14" s="768" t="s">
        <v>1647</v>
      </c>
      <c r="Q14" s="468"/>
      <c r="R14" s="471"/>
      <c r="S14" s="453"/>
      <c r="T14" s="453"/>
      <c r="U14" s="453"/>
      <c r="V14" s="453"/>
      <c r="W14" s="453"/>
      <c r="X14" s="453"/>
      <c r="Y14" s="453"/>
      <c r="Z14" s="453"/>
      <c r="AA14" s="453"/>
      <c r="AB14" s="453"/>
      <c r="AC14" s="453"/>
      <c r="AD14" s="453"/>
      <c r="AE14" s="453"/>
      <c r="AF14" s="450"/>
      <c r="AG14" s="450"/>
      <c r="AH14" s="450"/>
      <c r="AI14" s="450"/>
      <c r="AJ14" s="450"/>
      <c r="AK14" s="450"/>
      <c r="AL14" s="450"/>
      <c r="AM14" s="450"/>
      <c r="AN14" s="450"/>
      <c r="AO14" s="450"/>
      <c r="AP14" s="450"/>
      <c r="AQ14" s="450"/>
      <c r="AR14" s="450"/>
      <c r="AS14" s="450"/>
      <c r="AT14" s="450"/>
      <c r="AU14" s="450"/>
      <c r="AV14" s="450"/>
    </row>
    <row r="15" spans="1:48" ht="33" customHeight="1">
      <c r="A15" s="931" t="s">
        <v>436</v>
      </c>
      <c r="B15" s="932"/>
      <c r="C15" s="932"/>
      <c r="D15" s="932"/>
      <c r="E15" s="932"/>
      <c r="F15" s="932"/>
      <c r="G15" s="932"/>
      <c r="H15" s="932"/>
      <c r="I15" s="932"/>
      <c r="J15" s="932"/>
      <c r="K15" s="932"/>
      <c r="L15" s="932"/>
      <c r="M15" s="932"/>
      <c r="N15" s="932"/>
      <c r="O15" s="932"/>
      <c r="P15" s="909"/>
      <c r="Q15" s="468"/>
      <c r="R15" s="472"/>
      <c r="S15" s="645"/>
      <c r="T15" s="645"/>
      <c r="U15" s="787"/>
      <c r="V15" s="787"/>
      <c r="W15" s="645"/>
      <c r="X15" s="450"/>
      <c r="Y15" s="450"/>
      <c r="Z15" s="450"/>
      <c r="AA15" s="450"/>
      <c r="AB15" s="450"/>
      <c r="AC15" s="450"/>
      <c r="AD15" s="450"/>
      <c r="AE15" s="450"/>
      <c r="AF15" s="450"/>
      <c r="AG15" s="450"/>
      <c r="AH15" s="450"/>
      <c r="AI15" s="450"/>
      <c r="AJ15" s="450"/>
      <c r="AK15" s="450"/>
      <c r="AL15" s="450"/>
      <c r="AM15" s="450"/>
      <c r="AN15" s="450"/>
      <c r="AO15" s="450"/>
      <c r="AP15" s="450"/>
      <c r="AQ15" s="450"/>
      <c r="AR15" s="450"/>
      <c r="AS15" s="450"/>
      <c r="AT15" s="450"/>
      <c r="AU15" s="450"/>
      <c r="AV15" s="450"/>
    </row>
    <row r="16" spans="1:48" ht="28.5" customHeight="1">
      <c r="A16" s="772"/>
      <c r="B16" s="933" t="s">
        <v>185</v>
      </c>
      <c r="C16" s="933"/>
      <c r="D16" s="933"/>
      <c r="E16" s="933" t="s">
        <v>2</v>
      </c>
      <c r="F16" s="933"/>
      <c r="G16" s="933"/>
      <c r="H16" s="933"/>
      <c r="I16" s="933" t="s">
        <v>1494</v>
      </c>
      <c r="J16" s="933"/>
      <c r="K16" s="933"/>
      <c r="L16" s="933"/>
      <c r="M16" s="933" t="s">
        <v>1300</v>
      </c>
      <c r="N16" s="933"/>
      <c r="O16" s="933"/>
      <c r="P16" s="934"/>
      <c r="Q16" s="473"/>
      <c r="R16" s="450"/>
      <c r="S16" s="645"/>
      <c r="T16" s="459"/>
      <c r="U16" s="645"/>
      <c r="V16" s="645"/>
      <c r="W16" s="459"/>
      <c r="X16" s="450"/>
      <c r="Y16" s="450"/>
      <c r="Z16" s="450"/>
      <c r="AA16" s="450"/>
      <c r="AB16" s="450"/>
      <c r="AC16" s="450"/>
      <c r="AD16" s="450"/>
      <c r="AE16" s="450"/>
      <c r="AF16" s="450"/>
      <c r="AG16" s="450"/>
      <c r="AH16" s="450"/>
      <c r="AI16" s="450"/>
      <c r="AJ16" s="450"/>
      <c r="AK16" s="450"/>
      <c r="AL16" s="450"/>
      <c r="AM16" s="450"/>
      <c r="AN16" s="450"/>
      <c r="AO16" s="450"/>
      <c r="AP16" s="450"/>
      <c r="AQ16" s="450"/>
      <c r="AR16" s="450"/>
      <c r="AS16" s="450"/>
      <c r="AT16" s="450"/>
      <c r="AU16" s="450"/>
      <c r="AV16" s="450"/>
    </row>
    <row r="17" spans="1:48" ht="28.5" customHeight="1">
      <c r="A17" s="773"/>
      <c r="B17" s="921" t="s">
        <v>1132</v>
      </c>
      <c r="C17" s="921"/>
      <c r="D17" s="921"/>
      <c r="E17" s="921" t="s">
        <v>1295</v>
      </c>
      <c r="F17" s="921"/>
      <c r="G17" s="921"/>
      <c r="H17" s="784"/>
      <c r="I17" s="921" t="s">
        <v>1289</v>
      </c>
      <c r="J17" s="921"/>
      <c r="K17" s="921"/>
      <c r="L17" s="784"/>
      <c r="M17" s="921" t="s">
        <v>1495</v>
      </c>
      <c r="N17" s="921"/>
      <c r="O17" s="921"/>
      <c r="P17" s="922"/>
      <c r="Q17" s="473"/>
      <c r="R17" s="450"/>
      <c r="S17" s="450"/>
      <c r="T17" s="450"/>
      <c r="U17" s="450"/>
      <c r="V17" s="450"/>
      <c r="W17" s="450"/>
      <c r="X17" s="450"/>
      <c r="Y17" s="450"/>
      <c r="Z17" s="450"/>
      <c r="AA17" s="450"/>
      <c r="AB17" s="450"/>
      <c r="AC17" s="450"/>
      <c r="AD17" s="450"/>
      <c r="AE17" s="450"/>
      <c r="AF17" s="450"/>
      <c r="AG17" s="450"/>
      <c r="AH17" s="450"/>
      <c r="AI17" s="450"/>
      <c r="AJ17" s="450"/>
      <c r="AK17" s="450"/>
      <c r="AL17" s="450"/>
      <c r="AM17" s="450"/>
      <c r="AN17" s="450"/>
      <c r="AO17" s="450"/>
      <c r="AP17" s="450"/>
      <c r="AQ17" s="450"/>
      <c r="AR17" s="450"/>
      <c r="AS17" s="450"/>
      <c r="AT17" s="450"/>
      <c r="AU17" s="450"/>
      <c r="AV17" s="450"/>
    </row>
    <row r="18" spans="1:48" ht="28.5" customHeight="1">
      <c r="A18" s="773"/>
      <c r="B18" s="921" t="s">
        <v>1496</v>
      </c>
      <c r="C18" s="921"/>
      <c r="D18" s="921"/>
      <c r="E18" s="921" t="s">
        <v>6</v>
      </c>
      <c r="F18" s="921"/>
      <c r="G18" s="921"/>
      <c r="H18" s="784"/>
      <c r="I18" s="921" t="s">
        <v>1497</v>
      </c>
      <c r="J18" s="921"/>
      <c r="K18" s="921"/>
      <c r="L18" s="784"/>
      <c r="M18" s="921" t="s">
        <v>1301</v>
      </c>
      <c r="N18" s="921"/>
      <c r="O18" s="921"/>
      <c r="P18" s="922"/>
      <c r="Q18" s="450"/>
      <c r="R18" s="450"/>
      <c r="S18" s="450"/>
      <c r="T18" s="450"/>
      <c r="U18" s="450"/>
      <c r="V18" s="450"/>
      <c r="W18" s="450"/>
      <c r="X18" s="450"/>
      <c r="Y18" s="450"/>
      <c r="Z18" s="450"/>
      <c r="AA18" s="450"/>
      <c r="AB18" s="450"/>
      <c r="AC18" s="450"/>
      <c r="AD18" s="450"/>
      <c r="AE18" s="450"/>
      <c r="AF18" s="450"/>
      <c r="AG18" s="450"/>
      <c r="AH18" s="450"/>
      <c r="AI18" s="450"/>
      <c r="AJ18" s="450"/>
      <c r="AK18" s="450"/>
      <c r="AL18" s="450"/>
      <c r="AM18" s="450"/>
      <c r="AN18" s="450"/>
      <c r="AO18" s="450"/>
      <c r="AP18" s="450"/>
      <c r="AQ18" s="450"/>
      <c r="AR18" s="450"/>
      <c r="AS18" s="450"/>
      <c r="AT18" s="450"/>
      <c r="AU18" s="450"/>
      <c r="AV18" s="450"/>
    </row>
    <row r="19" spans="1:48" ht="28.5" customHeight="1">
      <c r="A19" s="773"/>
      <c r="B19" s="921" t="s">
        <v>1498</v>
      </c>
      <c r="C19" s="921"/>
      <c r="D19" s="921"/>
      <c r="E19" s="921" t="s">
        <v>1292</v>
      </c>
      <c r="F19" s="921"/>
      <c r="G19" s="921"/>
      <c r="H19" s="784"/>
      <c r="I19" s="921" t="s">
        <v>1294</v>
      </c>
      <c r="J19" s="921"/>
      <c r="K19" s="921"/>
      <c r="L19" s="784"/>
      <c r="M19" s="921" t="s">
        <v>431</v>
      </c>
      <c r="N19" s="921"/>
      <c r="O19" s="921"/>
      <c r="P19" s="922"/>
      <c r="Q19" s="450"/>
      <c r="R19" s="474"/>
      <c r="S19" s="450"/>
      <c r="T19" s="450"/>
      <c r="U19" s="450"/>
      <c r="V19" s="450"/>
      <c r="W19" s="450"/>
      <c r="X19" s="450"/>
      <c r="Y19" s="450"/>
      <c r="Z19" s="450"/>
      <c r="AA19" s="450"/>
      <c r="AB19" s="450"/>
      <c r="AC19" s="450"/>
      <c r="AD19" s="450"/>
      <c r="AE19" s="450"/>
      <c r="AF19" s="450"/>
      <c r="AG19" s="450"/>
      <c r="AH19" s="450"/>
      <c r="AI19" s="450"/>
      <c r="AJ19" s="450"/>
      <c r="AK19" s="450"/>
      <c r="AL19" s="450"/>
      <c r="AM19" s="450"/>
      <c r="AN19" s="450"/>
      <c r="AO19" s="450"/>
      <c r="AP19" s="450"/>
      <c r="AQ19" s="450"/>
      <c r="AR19" s="450"/>
      <c r="AS19" s="450"/>
      <c r="AT19" s="450"/>
      <c r="AU19" s="450"/>
      <c r="AV19" s="450"/>
    </row>
    <row r="20" spans="1:48" ht="28.5" customHeight="1">
      <c r="A20" s="773"/>
      <c r="B20" s="921" t="s">
        <v>1499</v>
      </c>
      <c r="C20" s="921"/>
      <c r="D20" s="921"/>
      <c r="E20" s="921" t="s">
        <v>1290</v>
      </c>
      <c r="F20" s="921"/>
      <c r="G20" s="921"/>
      <c r="H20" s="784"/>
      <c r="I20" s="921" t="s">
        <v>1291</v>
      </c>
      <c r="J20" s="921"/>
      <c r="K20" s="921"/>
      <c r="L20" s="784"/>
      <c r="M20" s="921" t="s">
        <v>1500</v>
      </c>
      <c r="N20" s="921"/>
      <c r="O20" s="921"/>
      <c r="P20" s="922"/>
      <c r="Q20" s="450"/>
      <c r="R20" s="450"/>
      <c r="S20" s="450"/>
      <c r="T20" s="450"/>
      <c r="U20" s="450"/>
      <c r="V20" s="450"/>
      <c r="W20" s="450"/>
      <c r="X20" s="450"/>
      <c r="Y20" s="450"/>
      <c r="Z20" s="450"/>
      <c r="AA20" s="450"/>
      <c r="AB20" s="450"/>
      <c r="AC20" s="450"/>
      <c r="AD20" s="450"/>
      <c r="AE20" s="450"/>
      <c r="AF20" s="450"/>
      <c r="AG20" s="450"/>
      <c r="AH20" s="450"/>
      <c r="AI20" s="450"/>
      <c r="AJ20" s="450"/>
      <c r="AK20" s="450"/>
      <c r="AL20" s="450"/>
      <c r="AM20" s="450"/>
      <c r="AN20" s="450"/>
      <c r="AO20" s="450"/>
      <c r="AP20" s="450"/>
      <c r="AQ20" s="450"/>
      <c r="AR20" s="450"/>
      <c r="AS20" s="450"/>
      <c r="AT20" s="450"/>
      <c r="AU20" s="450"/>
      <c r="AV20" s="450"/>
    </row>
    <row r="21" spans="1:48" ht="28.5" customHeight="1">
      <c r="A21" s="773"/>
      <c r="B21" s="921" t="s">
        <v>1501</v>
      </c>
      <c r="C21" s="921"/>
      <c r="D21" s="921"/>
      <c r="E21" s="921" t="s">
        <v>1502</v>
      </c>
      <c r="F21" s="921"/>
      <c r="G21" s="921"/>
      <c r="H21" s="784"/>
      <c r="I21" s="921" t="s">
        <v>1503</v>
      </c>
      <c r="J21" s="921"/>
      <c r="K21" s="921"/>
      <c r="L21" s="784"/>
      <c r="M21" s="921" t="s">
        <v>1284</v>
      </c>
      <c r="N21" s="921"/>
      <c r="O21" s="921"/>
      <c r="P21" s="922"/>
    </row>
    <row r="22" spans="1:48" ht="28.5" customHeight="1">
      <c r="A22" s="773"/>
      <c r="B22" s="921" t="s">
        <v>1293</v>
      </c>
      <c r="C22" s="921"/>
      <c r="D22" s="921"/>
      <c r="E22" s="921" t="s">
        <v>1288</v>
      </c>
      <c r="F22" s="921"/>
      <c r="G22" s="921"/>
      <c r="H22" s="784"/>
      <c r="I22" s="921" t="s">
        <v>1297</v>
      </c>
      <c r="J22" s="921"/>
      <c r="K22" s="921"/>
      <c r="L22" s="784"/>
      <c r="M22" s="921" t="s">
        <v>1504</v>
      </c>
      <c r="N22" s="921"/>
      <c r="O22" s="921"/>
      <c r="P22" s="922"/>
      <c r="R22" s="475"/>
    </row>
    <row r="23" spans="1:48" ht="28.5" customHeight="1">
      <c r="A23" s="773"/>
      <c r="B23" s="921" t="s">
        <v>284</v>
      </c>
      <c r="C23" s="921"/>
      <c r="D23" s="921"/>
      <c r="E23" s="921" t="s">
        <v>1298</v>
      </c>
      <c r="F23" s="921"/>
      <c r="G23" s="921"/>
      <c r="H23" s="784"/>
      <c r="I23" s="921" t="s">
        <v>1287</v>
      </c>
      <c r="J23" s="921"/>
      <c r="K23" s="921"/>
      <c r="L23" s="784"/>
      <c r="M23" s="921" t="s">
        <v>1296</v>
      </c>
      <c r="N23" s="921"/>
      <c r="O23" s="921"/>
      <c r="P23" s="922"/>
    </row>
    <row r="24" spans="1:48" ht="28.5" customHeight="1">
      <c r="A24" s="774"/>
      <c r="B24" s="911" t="s">
        <v>1505</v>
      </c>
      <c r="C24" s="911"/>
      <c r="D24" s="911"/>
      <c r="E24" s="911" t="s">
        <v>1299</v>
      </c>
      <c r="F24" s="911"/>
      <c r="G24" s="911"/>
      <c r="H24" s="785"/>
      <c r="I24" s="921" t="s">
        <v>1431</v>
      </c>
      <c r="J24" s="921"/>
      <c r="K24" s="921"/>
      <c r="L24" s="776"/>
      <c r="M24" s="911" t="s">
        <v>1663</v>
      </c>
      <c r="N24" s="911"/>
      <c r="O24" s="775"/>
      <c r="P24" s="777"/>
    </row>
    <row r="25" spans="1:48" ht="33" customHeight="1">
      <c r="A25" s="919" t="s">
        <v>437</v>
      </c>
      <c r="B25" s="920"/>
      <c r="C25" s="920"/>
      <c r="D25" s="920"/>
      <c r="E25" s="920"/>
      <c r="F25" s="920"/>
      <c r="G25" s="920"/>
      <c r="H25" s="920"/>
      <c r="I25" s="920"/>
      <c r="J25" s="920"/>
      <c r="K25" s="920"/>
      <c r="L25" s="920"/>
      <c r="M25" s="920"/>
      <c r="N25" s="920"/>
      <c r="O25" s="920"/>
      <c r="P25" s="920"/>
      <c r="Q25" s="452"/>
    </row>
    <row r="26" spans="1:48" s="449" customFormat="1" ht="23.25">
      <c r="A26" s="917" t="s">
        <v>1427</v>
      </c>
      <c r="B26" s="914" t="s">
        <v>1302</v>
      </c>
      <c r="C26" s="915"/>
      <c r="D26" s="563"/>
      <c r="E26" s="564" t="s">
        <v>16</v>
      </c>
      <c r="F26" s="564" t="s">
        <v>16</v>
      </c>
      <c r="G26" s="564" t="s">
        <v>16</v>
      </c>
      <c r="H26" s="564" t="s">
        <v>16</v>
      </c>
      <c r="I26" s="564" t="s">
        <v>16</v>
      </c>
      <c r="J26" s="564" t="s">
        <v>16</v>
      </c>
      <c r="K26" s="564" t="s">
        <v>16</v>
      </c>
      <c r="L26" s="564" t="s">
        <v>16</v>
      </c>
      <c r="M26" s="564" t="s">
        <v>16</v>
      </c>
      <c r="N26" s="564" t="s">
        <v>16</v>
      </c>
      <c r="O26" s="564" t="s">
        <v>16</v>
      </c>
      <c r="P26" s="564" t="s">
        <v>16</v>
      </c>
    </row>
    <row r="27" spans="1:48" s="449" customFormat="1" ht="23.25">
      <c r="A27" s="917"/>
      <c r="B27" s="912" t="s">
        <v>3</v>
      </c>
      <c r="C27" s="913"/>
      <c r="D27" s="786"/>
      <c r="E27" s="476" t="s">
        <v>16</v>
      </c>
      <c r="F27" s="476" t="s">
        <v>16</v>
      </c>
      <c r="G27" s="476" t="s">
        <v>16</v>
      </c>
      <c r="H27" s="476" t="s">
        <v>16</v>
      </c>
      <c r="I27" s="476" t="s">
        <v>16</v>
      </c>
      <c r="J27" s="476" t="s">
        <v>16</v>
      </c>
      <c r="K27" s="476" t="s">
        <v>16</v>
      </c>
      <c r="L27" s="476" t="s">
        <v>16</v>
      </c>
      <c r="M27" s="476" t="s">
        <v>16</v>
      </c>
      <c r="N27" s="476" t="s">
        <v>16</v>
      </c>
      <c r="O27" s="476" t="s">
        <v>16</v>
      </c>
      <c r="P27" s="476" t="s">
        <v>16</v>
      </c>
    </row>
    <row r="28" spans="1:48" s="449" customFormat="1" ht="23.25">
      <c r="A28" s="917"/>
      <c r="B28" s="914" t="s">
        <v>1428</v>
      </c>
      <c r="C28" s="915"/>
      <c r="D28" s="563"/>
      <c r="E28" s="564" t="s">
        <v>16</v>
      </c>
      <c r="F28" s="564" t="s">
        <v>16</v>
      </c>
      <c r="G28" s="564" t="s">
        <v>16</v>
      </c>
      <c r="H28" s="564" t="s">
        <v>16</v>
      </c>
      <c r="I28" s="564" t="s">
        <v>16</v>
      </c>
      <c r="J28" s="564" t="s">
        <v>16</v>
      </c>
      <c r="K28" s="564" t="s">
        <v>16</v>
      </c>
      <c r="L28" s="564" t="s">
        <v>16</v>
      </c>
      <c r="M28" s="564" t="s">
        <v>16</v>
      </c>
      <c r="N28" s="564" t="s">
        <v>16</v>
      </c>
      <c r="O28" s="564" t="s">
        <v>16</v>
      </c>
      <c r="P28" s="564" t="s">
        <v>16</v>
      </c>
    </row>
    <row r="29" spans="1:48" s="449" customFormat="1" ht="23.25">
      <c r="A29" s="917"/>
      <c r="B29" s="912" t="s">
        <v>11</v>
      </c>
      <c r="C29" s="913"/>
      <c r="D29" s="786"/>
      <c r="E29" s="476" t="s">
        <v>16</v>
      </c>
      <c r="F29" s="476" t="s">
        <v>16</v>
      </c>
      <c r="G29" s="476" t="s">
        <v>16</v>
      </c>
      <c r="H29" s="476" t="s">
        <v>16</v>
      </c>
      <c r="I29" s="476" t="s">
        <v>16</v>
      </c>
      <c r="J29" s="476" t="s">
        <v>16</v>
      </c>
      <c r="K29" s="476" t="s">
        <v>16</v>
      </c>
      <c r="L29" s="476" t="s">
        <v>16</v>
      </c>
      <c r="M29" s="476" t="s">
        <v>16</v>
      </c>
      <c r="N29" s="476" t="s">
        <v>16</v>
      </c>
      <c r="O29" s="476" t="s">
        <v>16</v>
      </c>
      <c r="P29" s="476" t="s">
        <v>16</v>
      </c>
    </row>
    <row r="30" spans="1:48" s="449" customFormat="1" ht="26.25" customHeight="1">
      <c r="A30" s="917"/>
      <c r="B30" s="914" t="s">
        <v>1429</v>
      </c>
      <c r="C30" s="915"/>
      <c r="D30" s="563"/>
      <c r="E30" s="564" t="s">
        <v>16</v>
      </c>
      <c r="F30" s="564" t="s">
        <v>16</v>
      </c>
      <c r="G30" s="564" t="s">
        <v>16</v>
      </c>
      <c r="H30" s="564" t="s">
        <v>16</v>
      </c>
      <c r="I30" s="564" t="s">
        <v>16</v>
      </c>
      <c r="J30" s="564" t="s">
        <v>16</v>
      </c>
      <c r="K30" s="564" t="s">
        <v>16</v>
      </c>
      <c r="L30" s="564" t="s">
        <v>16</v>
      </c>
      <c r="M30" s="564" t="s">
        <v>16</v>
      </c>
      <c r="N30" s="564" t="s">
        <v>16</v>
      </c>
      <c r="O30" s="564" t="s">
        <v>16</v>
      </c>
      <c r="P30" s="564" t="s">
        <v>16</v>
      </c>
      <c r="T30" s="477"/>
    </row>
    <row r="31" spans="1:48" s="449" customFormat="1" ht="25.5">
      <c r="A31" s="917"/>
      <c r="B31" s="912" t="s">
        <v>4</v>
      </c>
      <c r="C31" s="913"/>
      <c r="D31" s="786"/>
      <c r="E31" s="476" t="s">
        <v>16</v>
      </c>
      <c r="F31" s="476" t="s">
        <v>16</v>
      </c>
      <c r="G31" s="476" t="s">
        <v>16</v>
      </c>
      <c r="H31" s="476" t="s">
        <v>16</v>
      </c>
      <c r="I31" s="476" t="s">
        <v>16</v>
      </c>
      <c r="J31" s="476" t="s">
        <v>16</v>
      </c>
      <c r="K31" s="476"/>
      <c r="L31" s="476"/>
      <c r="M31" s="476"/>
      <c r="N31" s="476"/>
      <c r="O31" s="476"/>
      <c r="P31" s="476"/>
      <c r="R31" s="478"/>
    </row>
    <row r="32" spans="1:48" s="449" customFormat="1" ht="44.25" customHeight="1">
      <c r="A32" s="917"/>
      <c r="B32" s="914" t="s">
        <v>1278</v>
      </c>
      <c r="C32" s="915"/>
      <c r="D32" s="563"/>
      <c r="E32" s="564"/>
      <c r="F32" s="564" t="s">
        <v>16</v>
      </c>
      <c r="G32" s="564" t="s">
        <v>16</v>
      </c>
      <c r="H32" s="564" t="s">
        <v>16</v>
      </c>
      <c r="I32" s="564" t="s">
        <v>16</v>
      </c>
      <c r="J32" s="564" t="s">
        <v>16</v>
      </c>
      <c r="K32" s="564" t="s">
        <v>16</v>
      </c>
      <c r="L32" s="564" t="s">
        <v>16</v>
      </c>
      <c r="M32" s="564" t="s">
        <v>16</v>
      </c>
      <c r="N32" s="564" t="s">
        <v>16</v>
      </c>
      <c r="O32" s="564" t="s">
        <v>16</v>
      </c>
      <c r="P32" s="564" t="s">
        <v>16</v>
      </c>
    </row>
    <row r="33" spans="1:16" ht="23.25">
      <c r="A33" s="917"/>
      <c r="B33" s="912" t="s">
        <v>1277</v>
      </c>
      <c r="C33" s="913"/>
      <c r="D33" s="786"/>
      <c r="E33" s="476"/>
      <c r="F33" s="476" t="s">
        <v>16</v>
      </c>
      <c r="G33" s="476" t="s">
        <v>16</v>
      </c>
      <c r="H33" s="476" t="s">
        <v>16</v>
      </c>
      <c r="I33" s="476" t="s">
        <v>16</v>
      </c>
      <c r="J33" s="476" t="s">
        <v>16</v>
      </c>
      <c r="K33" s="476" t="s">
        <v>16</v>
      </c>
      <c r="L33" s="476" t="s">
        <v>16</v>
      </c>
      <c r="M33" s="476" t="s">
        <v>16</v>
      </c>
      <c r="N33" s="476" t="s">
        <v>16</v>
      </c>
      <c r="O33" s="476" t="s">
        <v>16</v>
      </c>
      <c r="P33" s="476" t="s">
        <v>16</v>
      </c>
    </row>
    <row r="34" spans="1:16" s="449" customFormat="1" ht="23.25">
      <c r="A34" s="917"/>
      <c r="B34" s="914" t="s">
        <v>69</v>
      </c>
      <c r="C34" s="915"/>
      <c r="D34" s="563"/>
      <c r="E34" s="564"/>
      <c r="F34" s="564" t="s">
        <v>16</v>
      </c>
      <c r="G34" s="564" t="s">
        <v>16</v>
      </c>
      <c r="H34" s="564" t="s">
        <v>16</v>
      </c>
      <c r="I34" s="564" t="s">
        <v>16</v>
      </c>
      <c r="J34" s="564" t="s">
        <v>16</v>
      </c>
      <c r="K34" s="564" t="s">
        <v>16</v>
      </c>
      <c r="L34" s="564" t="s">
        <v>16</v>
      </c>
      <c r="M34" s="564" t="s">
        <v>16</v>
      </c>
      <c r="N34" s="564" t="s">
        <v>16</v>
      </c>
      <c r="O34" s="564" t="s">
        <v>16</v>
      </c>
      <c r="P34" s="564" t="s">
        <v>16</v>
      </c>
    </row>
    <row r="35" spans="1:16" ht="44.25" customHeight="1">
      <c r="A35" s="917"/>
      <c r="B35" s="912" t="s">
        <v>1280</v>
      </c>
      <c r="C35" s="913"/>
      <c r="D35" s="786"/>
      <c r="E35" s="476"/>
      <c r="F35" s="476" t="s">
        <v>16</v>
      </c>
      <c r="G35" s="476" t="s">
        <v>16</v>
      </c>
      <c r="H35" s="476" t="s">
        <v>16</v>
      </c>
      <c r="I35" s="476" t="s">
        <v>16</v>
      </c>
      <c r="J35" s="476" t="s">
        <v>16</v>
      </c>
      <c r="K35" s="476" t="s">
        <v>16</v>
      </c>
      <c r="L35" s="476" t="s">
        <v>16</v>
      </c>
      <c r="M35" s="476" t="s">
        <v>16</v>
      </c>
      <c r="N35" s="476" t="s">
        <v>16</v>
      </c>
      <c r="O35" s="476" t="s">
        <v>16</v>
      </c>
      <c r="P35" s="476" t="s">
        <v>16</v>
      </c>
    </row>
    <row r="36" spans="1:16" ht="23.25">
      <c r="A36" s="917"/>
      <c r="B36" s="914" t="s">
        <v>1279</v>
      </c>
      <c r="C36" s="915"/>
      <c r="D36" s="563"/>
      <c r="E36" s="564"/>
      <c r="F36" s="564" t="s">
        <v>16</v>
      </c>
      <c r="G36" s="564" t="s">
        <v>16</v>
      </c>
      <c r="H36" s="564" t="s">
        <v>16</v>
      </c>
      <c r="I36" s="564" t="s">
        <v>16</v>
      </c>
      <c r="J36" s="564" t="s">
        <v>16</v>
      </c>
      <c r="K36" s="564" t="s">
        <v>16</v>
      </c>
      <c r="L36" s="564" t="s">
        <v>16</v>
      </c>
      <c r="M36" s="564" t="s">
        <v>16</v>
      </c>
      <c r="N36" s="564" t="s">
        <v>16</v>
      </c>
      <c r="O36" s="564" t="s">
        <v>16</v>
      </c>
      <c r="P36" s="564" t="s">
        <v>16</v>
      </c>
    </row>
    <row r="37" spans="1:16" ht="23.25">
      <c r="A37" s="917"/>
      <c r="B37" s="912" t="s">
        <v>1281</v>
      </c>
      <c r="C37" s="913"/>
      <c r="D37" s="786"/>
      <c r="E37" s="476"/>
      <c r="F37" s="476" t="s">
        <v>16</v>
      </c>
      <c r="G37" s="476" t="s">
        <v>16</v>
      </c>
      <c r="H37" s="476" t="s">
        <v>16</v>
      </c>
      <c r="I37" s="476" t="s">
        <v>16</v>
      </c>
      <c r="J37" s="476" t="s">
        <v>16</v>
      </c>
      <c r="K37" s="476" t="s">
        <v>16</v>
      </c>
      <c r="L37" s="476" t="s">
        <v>16</v>
      </c>
      <c r="M37" s="476" t="s">
        <v>16</v>
      </c>
      <c r="N37" s="476" t="s">
        <v>16</v>
      </c>
      <c r="O37" s="476" t="s">
        <v>16</v>
      </c>
      <c r="P37" s="476" t="s">
        <v>16</v>
      </c>
    </row>
    <row r="38" spans="1:16" ht="23.25">
      <c r="A38" s="917"/>
      <c r="B38" s="914" t="s">
        <v>12</v>
      </c>
      <c r="C38" s="915"/>
      <c r="D38" s="563"/>
      <c r="E38" s="564"/>
      <c r="F38" s="564" t="s">
        <v>16</v>
      </c>
      <c r="G38" s="564" t="s">
        <v>16</v>
      </c>
      <c r="H38" s="564" t="s">
        <v>16</v>
      </c>
      <c r="I38" s="564" t="s">
        <v>16</v>
      </c>
      <c r="J38" s="564" t="s">
        <v>16</v>
      </c>
      <c r="K38" s="564" t="s">
        <v>16</v>
      </c>
      <c r="L38" s="564" t="s">
        <v>16</v>
      </c>
      <c r="M38" s="564" t="s">
        <v>16</v>
      </c>
      <c r="N38" s="564" t="s">
        <v>16</v>
      </c>
      <c r="O38" s="564" t="s">
        <v>16</v>
      </c>
      <c r="P38" s="564" t="s">
        <v>16</v>
      </c>
    </row>
    <row r="39" spans="1:16" ht="23.25" customHeight="1">
      <c r="A39" s="917"/>
      <c r="B39" s="912" t="s">
        <v>1430</v>
      </c>
      <c r="C39" s="913"/>
      <c r="D39" s="786"/>
      <c r="E39" s="476"/>
      <c r="F39" s="476" t="s">
        <v>16</v>
      </c>
      <c r="G39" s="476" t="s">
        <v>16</v>
      </c>
      <c r="H39" s="476" t="s">
        <v>16</v>
      </c>
      <c r="I39" s="476" t="s">
        <v>16</v>
      </c>
      <c r="J39" s="476" t="s">
        <v>16</v>
      </c>
      <c r="K39" s="476" t="s">
        <v>16</v>
      </c>
      <c r="L39" s="476" t="s">
        <v>16</v>
      </c>
      <c r="M39" s="476" t="s">
        <v>16</v>
      </c>
      <c r="N39" s="476" t="s">
        <v>16</v>
      </c>
      <c r="O39" s="476" t="s">
        <v>16</v>
      </c>
      <c r="P39" s="476" t="s">
        <v>16</v>
      </c>
    </row>
    <row r="40" spans="1:16" ht="23.25">
      <c r="A40" s="917"/>
      <c r="B40" s="914" t="s">
        <v>5</v>
      </c>
      <c r="C40" s="915"/>
      <c r="D40" s="563"/>
      <c r="E40" s="564"/>
      <c r="F40" s="564"/>
      <c r="G40" s="564"/>
      <c r="H40" s="564"/>
      <c r="I40" s="564"/>
      <c r="J40" s="564"/>
      <c r="K40" s="564" t="s">
        <v>16</v>
      </c>
      <c r="L40" s="564" t="s">
        <v>16</v>
      </c>
      <c r="M40" s="564" t="s">
        <v>16</v>
      </c>
      <c r="N40" s="564" t="s">
        <v>16</v>
      </c>
      <c r="O40" s="564" t="s">
        <v>16</v>
      </c>
      <c r="P40" s="564" t="s">
        <v>16</v>
      </c>
    </row>
    <row r="41" spans="1:16" ht="49.5" customHeight="1">
      <c r="A41" s="917"/>
      <c r="B41" s="912" t="s">
        <v>1645</v>
      </c>
      <c r="C41" s="913"/>
      <c r="D41" s="786"/>
      <c r="E41" s="476"/>
      <c r="F41" s="476"/>
      <c r="G41" s="476"/>
      <c r="H41" s="476"/>
      <c r="I41" s="476"/>
      <c r="J41" s="476"/>
      <c r="K41" s="476" t="s">
        <v>16</v>
      </c>
      <c r="L41" s="476" t="s">
        <v>16</v>
      </c>
      <c r="M41" s="476" t="s">
        <v>16</v>
      </c>
      <c r="N41" s="476" t="s">
        <v>16</v>
      </c>
      <c r="O41" s="476" t="s">
        <v>16</v>
      </c>
      <c r="P41" s="476" t="s">
        <v>16</v>
      </c>
    </row>
    <row r="42" spans="1:16" ht="23.25">
      <c r="A42" s="917"/>
      <c r="B42" s="914" t="s">
        <v>8</v>
      </c>
      <c r="C42" s="915"/>
      <c r="D42" s="563"/>
      <c r="E42" s="564"/>
      <c r="F42" s="564"/>
      <c r="G42" s="564"/>
      <c r="H42" s="564"/>
      <c r="I42" s="564"/>
      <c r="J42" s="564"/>
      <c r="K42" s="564" t="s">
        <v>16</v>
      </c>
      <c r="L42" s="564" t="s">
        <v>16</v>
      </c>
      <c r="M42" s="564" t="s">
        <v>16</v>
      </c>
      <c r="N42" s="564" t="s">
        <v>16</v>
      </c>
      <c r="O42" s="564" t="s">
        <v>16</v>
      </c>
      <c r="P42" s="564" t="s">
        <v>16</v>
      </c>
    </row>
    <row r="43" spans="1:16" ht="23.25">
      <c r="A43" s="918"/>
      <c r="B43" s="912" t="s">
        <v>33</v>
      </c>
      <c r="C43" s="913"/>
      <c r="D43" s="786"/>
      <c r="E43" s="476"/>
      <c r="F43" s="476"/>
      <c r="G43" s="476"/>
      <c r="H43" s="476"/>
      <c r="I43" s="476"/>
      <c r="J43" s="476"/>
      <c r="K43" s="476" t="s">
        <v>16</v>
      </c>
      <c r="L43" s="476" t="s">
        <v>16</v>
      </c>
      <c r="M43" s="476" t="s">
        <v>16</v>
      </c>
      <c r="N43" s="476" t="s">
        <v>16</v>
      </c>
      <c r="O43" s="476" t="s">
        <v>16</v>
      </c>
      <c r="P43" s="476" t="s">
        <v>16</v>
      </c>
    </row>
    <row r="44" spans="1:16" ht="23.25">
      <c r="A44" s="916" t="s">
        <v>1432</v>
      </c>
      <c r="B44" s="914" t="s">
        <v>1433</v>
      </c>
      <c r="C44" s="915"/>
      <c r="D44" s="563"/>
      <c r="E44" s="564"/>
      <c r="F44" s="564" t="s">
        <v>16</v>
      </c>
      <c r="G44" s="564" t="s">
        <v>16</v>
      </c>
      <c r="H44" s="564" t="s">
        <v>16</v>
      </c>
      <c r="I44" s="564" t="s">
        <v>16</v>
      </c>
      <c r="J44" s="564" t="s">
        <v>16</v>
      </c>
      <c r="K44" s="564" t="s">
        <v>16</v>
      </c>
      <c r="L44" s="564" t="s">
        <v>16</v>
      </c>
      <c r="M44" s="564" t="s">
        <v>16</v>
      </c>
      <c r="N44" s="564" t="s">
        <v>16</v>
      </c>
      <c r="O44" s="564" t="s">
        <v>16</v>
      </c>
      <c r="P44" s="564" t="s">
        <v>16</v>
      </c>
    </row>
    <row r="45" spans="1:16" ht="23.25">
      <c r="A45" s="917"/>
      <c r="B45" s="912" t="s">
        <v>1303</v>
      </c>
      <c r="C45" s="913"/>
      <c r="D45" s="786"/>
      <c r="E45" s="476"/>
      <c r="F45" s="476" t="s">
        <v>16</v>
      </c>
      <c r="G45" s="476" t="s">
        <v>16</v>
      </c>
      <c r="H45" s="476" t="s">
        <v>16</v>
      </c>
      <c r="I45" s="476" t="s">
        <v>16</v>
      </c>
      <c r="J45" s="476" t="s">
        <v>16</v>
      </c>
      <c r="K45" s="476" t="s">
        <v>16</v>
      </c>
      <c r="L45" s="476" t="s">
        <v>16</v>
      </c>
      <c r="M45" s="476" t="s">
        <v>16</v>
      </c>
      <c r="N45" s="476" t="s">
        <v>16</v>
      </c>
      <c r="O45" s="476" t="s">
        <v>16</v>
      </c>
      <c r="P45" s="476" t="s">
        <v>16</v>
      </c>
    </row>
    <row r="46" spans="1:16" ht="25.5" customHeight="1">
      <c r="A46" s="917"/>
      <c r="B46" s="914" t="s">
        <v>1282</v>
      </c>
      <c r="C46" s="915"/>
      <c r="D46" s="563"/>
      <c r="E46" s="564"/>
      <c r="F46" s="564"/>
      <c r="G46" s="564"/>
      <c r="H46" s="564"/>
      <c r="I46" s="564"/>
      <c r="J46" s="564"/>
      <c r="K46" s="564" t="s">
        <v>16</v>
      </c>
      <c r="L46" s="564" t="s">
        <v>16</v>
      </c>
      <c r="M46" s="564" t="s">
        <v>16</v>
      </c>
      <c r="N46" s="564" t="s">
        <v>16</v>
      </c>
      <c r="O46" s="564" t="s">
        <v>16</v>
      </c>
      <c r="P46" s="564" t="s">
        <v>16</v>
      </c>
    </row>
    <row r="47" spans="1:16" ht="23.25">
      <c r="A47" s="917"/>
      <c r="B47" s="912" t="s">
        <v>1283</v>
      </c>
      <c r="C47" s="913"/>
      <c r="D47" s="786"/>
      <c r="E47" s="476"/>
      <c r="F47" s="476"/>
      <c r="G47" s="476"/>
      <c r="H47" s="476"/>
      <c r="I47" s="476"/>
      <c r="J47" s="476"/>
      <c r="K47" s="476" t="s">
        <v>16</v>
      </c>
      <c r="L47" s="476" t="s">
        <v>16</v>
      </c>
      <c r="M47" s="476" t="s">
        <v>16</v>
      </c>
      <c r="N47" s="476" t="s">
        <v>16</v>
      </c>
      <c r="O47" s="476" t="s">
        <v>16</v>
      </c>
      <c r="P47" s="476" t="s">
        <v>16</v>
      </c>
    </row>
    <row r="48" spans="1:16" ht="23.25">
      <c r="A48" s="917"/>
      <c r="B48" s="914" t="s">
        <v>1434</v>
      </c>
      <c r="C48" s="915"/>
      <c r="D48" s="563"/>
      <c r="E48" s="564"/>
      <c r="F48" s="564"/>
      <c r="G48" s="564"/>
      <c r="H48" s="564"/>
      <c r="I48" s="564"/>
      <c r="J48" s="564"/>
      <c r="K48" s="564" t="s">
        <v>16</v>
      </c>
      <c r="L48" s="564" t="s">
        <v>16</v>
      </c>
      <c r="M48" s="564" t="s">
        <v>16</v>
      </c>
      <c r="N48" s="564" t="s">
        <v>16</v>
      </c>
      <c r="O48" s="564" t="s">
        <v>16</v>
      </c>
      <c r="P48" s="564" t="s">
        <v>16</v>
      </c>
    </row>
    <row r="49" spans="1:16" s="465" customFormat="1" ht="23.25" customHeight="1">
      <c r="A49" s="917"/>
      <c r="B49" s="912" t="s">
        <v>1435</v>
      </c>
      <c r="C49" s="913"/>
      <c r="D49" s="786"/>
      <c r="E49" s="476"/>
      <c r="F49" s="476"/>
      <c r="G49" s="476"/>
      <c r="H49" s="476"/>
      <c r="I49" s="476"/>
      <c r="J49" s="476"/>
      <c r="K49" s="476" t="s">
        <v>16</v>
      </c>
      <c r="L49" s="476" t="s">
        <v>16</v>
      </c>
      <c r="M49" s="476" t="s">
        <v>16</v>
      </c>
      <c r="N49" s="476" t="s">
        <v>16</v>
      </c>
      <c r="O49" s="476" t="s">
        <v>16</v>
      </c>
      <c r="P49" s="476" t="s">
        <v>16</v>
      </c>
    </row>
    <row r="50" spans="1:16" s="479" customFormat="1" ht="23.25">
      <c r="A50" s="917"/>
      <c r="B50" s="914" t="s">
        <v>1436</v>
      </c>
      <c r="C50" s="915"/>
      <c r="D50" s="563"/>
      <c r="E50" s="564"/>
      <c r="F50" s="564"/>
      <c r="G50" s="564"/>
      <c r="H50" s="564"/>
      <c r="I50" s="564"/>
      <c r="J50" s="564"/>
      <c r="K50" s="564" t="s">
        <v>16</v>
      </c>
      <c r="L50" s="564" t="s">
        <v>16</v>
      </c>
      <c r="M50" s="564" t="s">
        <v>16</v>
      </c>
      <c r="N50" s="564" t="s">
        <v>16</v>
      </c>
      <c r="O50" s="564" t="s">
        <v>16</v>
      </c>
      <c r="P50" s="564" t="s">
        <v>16</v>
      </c>
    </row>
    <row r="51" spans="1:16" s="465" customFormat="1" ht="23.25">
      <c r="A51" s="917"/>
      <c r="B51" s="912" t="s">
        <v>1047</v>
      </c>
      <c r="C51" s="913"/>
      <c r="D51" s="786"/>
      <c r="E51" s="476"/>
      <c r="F51" s="476"/>
      <c r="G51" s="476"/>
      <c r="H51" s="476"/>
      <c r="I51" s="476"/>
      <c r="J51" s="476"/>
      <c r="K51" s="476" t="s">
        <v>16</v>
      </c>
      <c r="L51" s="476" t="s">
        <v>16</v>
      </c>
      <c r="M51" s="476" t="s">
        <v>16</v>
      </c>
      <c r="N51" s="476" t="s">
        <v>16</v>
      </c>
      <c r="O51" s="476" t="s">
        <v>16</v>
      </c>
      <c r="P51" s="476" t="s">
        <v>16</v>
      </c>
    </row>
    <row r="52" spans="1:16" s="465" customFormat="1" ht="25.5" customHeight="1">
      <c r="A52" s="917"/>
      <c r="B52" s="914" t="s">
        <v>1437</v>
      </c>
      <c r="C52" s="915"/>
      <c r="D52" s="563"/>
      <c r="E52" s="564"/>
      <c r="F52" s="564"/>
      <c r="G52" s="564"/>
      <c r="H52" s="564"/>
      <c r="I52" s="564"/>
      <c r="J52" s="564"/>
      <c r="K52" s="564" t="s">
        <v>16</v>
      </c>
      <c r="L52" s="564" t="s">
        <v>16</v>
      </c>
      <c r="M52" s="564" t="s">
        <v>16</v>
      </c>
      <c r="N52" s="564" t="s">
        <v>16</v>
      </c>
      <c r="O52" s="564" t="s">
        <v>16</v>
      </c>
      <c r="P52" s="564" t="s">
        <v>16</v>
      </c>
    </row>
    <row r="53" spans="1:16" s="465" customFormat="1" ht="50.25" customHeight="1">
      <c r="A53" s="917"/>
      <c r="B53" s="912" t="s">
        <v>1438</v>
      </c>
      <c r="C53" s="913"/>
      <c r="D53" s="786"/>
      <c r="E53" s="476"/>
      <c r="F53" s="476"/>
      <c r="G53" s="476"/>
      <c r="H53" s="476"/>
      <c r="I53" s="476"/>
      <c r="J53" s="476"/>
      <c r="K53" s="476" t="s">
        <v>16</v>
      </c>
      <c r="L53" s="476" t="s">
        <v>16</v>
      </c>
      <c r="M53" s="476" t="s">
        <v>16</v>
      </c>
      <c r="N53" s="476" t="s">
        <v>16</v>
      </c>
      <c r="O53" s="476" t="s">
        <v>16</v>
      </c>
      <c r="P53" s="476" t="s">
        <v>16</v>
      </c>
    </row>
    <row r="54" spans="1:16" s="465" customFormat="1" ht="24" thickBot="1">
      <c r="A54" s="918"/>
      <c r="B54" s="914" t="s">
        <v>0</v>
      </c>
      <c r="C54" s="915"/>
      <c r="D54" s="563"/>
      <c r="E54" s="564"/>
      <c r="F54" s="564"/>
      <c r="G54" s="564"/>
      <c r="H54" s="564"/>
      <c r="I54" s="564"/>
      <c r="J54" s="564"/>
      <c r="K54" s="564" t="s">
        <v>16</v>
      </c>
      <c r="L54" s="564" t="s">
        <v>16</v>
      </c>
      <c r="M54" s="564" t="s">
        <v>16</v>
      </c>
      <c r="N54" s="564" t="s">
        <v>16</v>
      </c>
      <c r="O54" s="564" t="s">
        <v>16</v>
      </c>
      <c r="P54" s="564" t="s">
        <v>16</v>
      </c>
    </row>
    <row r="55" spans="1:16" ht="24" thickBot="1">
      <c r="A55" s="480"/>
      <c r="B55" s="908" t="s">
        <v>433</v>
      </c>
      <c r="C55" s="908"/>
      <c r="D55" s="908"/>
      <c r="E55" s="908"/>
      <c r="F55" s="908"/>
      <c r="G55" s="908"/>
      <c r="H55" s="908"/>
      <c r="I55" s="908"/>
      <c r="J55" s="909"/>
      <c r="K55" s="908"/>
      <c r="L55" s="908"/>
      <c r="M55" s="908"/>
      <c r="N55" s="908"/>
      <c r="O55" s="908"/>
      <c r="P55" s="908"/>
    </row>
    <row r="56" spans="1:16" ht="261.75" customHeight="1">
      <c r="A56" s="481"/>
      <c r="B56" s="482"/>
      <c r="C56" s="482"/>
      <c r="D56" s="482"/>
      <c r="E56" s="646"/>
      <c r="F56" s="446"/>
      <c r="G56" s="615" t="s">
        <v>1515</v>
      </c>
      <c r="H56" s="615"/>
      <c r="I56" s="615" t="s">
        <v>1507</v>
      </c>
      <c r="J56" s="615"/>
      <c r="K56" s="615"/>
      <c r="L56" s="615" t="s">
        <v>1508</v>
      </c>
      <c r="M56" s="615"/>
      <c r="N56" s="615"/>
      <c r="O56" s="615" t="s">
        <v>1509</v>
      </c>
      <c r="P56" s="615" t="s">
        <v>1509</v>
      </c>
    </row>
    <row r="57" spans="1:16" ht="327.75" customHeight="1" thickBot="1">
      <c r="A57" s="483"/>
      <c r="B57" s="482"/>
      <c r="C57" s="482"/>
      <c r="D57" s="482"/>
      <c r="E57" s="484"/>
      <c r="F57" s="446"/>
      <c r="G57" s="616"/>
      <c r="H57" s="615" t="s">
        <v>1510</v>
      </c>
      <c r="I57" s="615" t="s">
        <v>1510</v>
      </c>
      <c r="J57" s="615" t="s">
        <v>1510</v>
      </c>
      <c r="K57" s="616"/>
      <c r="L57" s="617"/>
      <c r="M57" s="615" t="s">
        <v>1511</v>
      </c>
      <c r="N57" s="615" t="s">
        <v>1512</v>
      </c>
      <c r="O57" s="615" t="s">
        <v>1512</v>
      </c>
      <c r="P57" s="615" t="s">
        <v>1512</v>
      </c>
    </row>
    <row r="58" spans="1:16" ht="348" customHeight="1" thickBot="1">
      <c r="A58" s="485"/>
      <c r="B58" s="486"/>
      <c r="C58" s="486"/>
      <c r="D58" s="486"/>
      <c r="E58" s="487"/>
      <c r="F58" s="488"/>
      <c r="G58" s="618"/>
      <c r="H58" s="618"/>
      <c r="I58" s="619"/>
      <c r="J58" s="615" t="s">
        <v>1513</v>
      </c>
      <c r="K58" s="619"/>
      <c r="L58" s="619"/>
      <c r="M58" s="619"/>
      <c r="N58" s="615" t="s">
        <v>1514</v>
      </c>
      <c r="O58" s="615"/>
      <c r="P58" s="615" t="s">
        <v>1651</v>
      </c>
    </row>
    <row r="59" spans="1:16" ht="20.25">
      <c r="B59" s="910" t="s">
        <v>96</v>
      </c>
      <c r="C59" s="910"/>
      <c r="D59" s="910"/>
      <c r="E59" s="910"/>
      <c r="F59" s="910"/>
      <c r="G59" s="910"/>
      <c r="H59" s="910"/>
      <c r="I59" s="910"/>
      <c r="J59" s="910"/>
      <c r="K59" s="910"/>
      <c r="L59" s="910"/>
      <c r="M59" s="910"/>
      <c r="N59" s="910"/>
      <c r="O59" s="910"/>
      <c r="P59" s="910"/>
    </row>
  </sheetData>
  <mergeCells count="80">
    <mergeCell ref="A1:P1"/>
    <mergeCell ref="A2:B2"/>
    <mergeCell ref="A3:B8"/>
    <mergeCell ref="C3:C5"/>
    <mergeCell ref="C6:C8"/>
    <mergeCell ref="D7:D8"/>
    <mergeCell ref="A9:B14"/>
    <mergeCell ref="C9:C11"/>
    <mergeCell ref="C12:C14"/>
    <mergeCell ref="A15:P15"/>
    <mergeCell ref="B16:D16"/>
    <mergeCell ref="E16:H16"/>
    <mergeCell ref="I16:L16"/>
    <mergeCell ref="M16:P16"/>
    <mergeCell ref="B17:D17"/>
    <mergeCell ref="E17:G17"/>
    <mergeCell ref="I17:K17"/>
    <mergeCell ref="M17:P17"/>
    <mergeCell ref="B18:D18"/>
    <mergeCell ref="E18:G18"/>
    <mergeCell ref="I18:K18"/>
    <mergeCell ref="M18:P18"/>
    <mergeCell ref="B19:D19"/>
    <mergeCell ref="E19:G19"/>
    <mergeCell ref="I19:K19"/>
    <mergeCell ref="M19:P19"/>
    <mergeCell ref="B20:D20"/>
    <mergeCell ref="E20:G20"/>
    <mergeCell ref="I20:K20"/>
    <mergeCell ref="M20:P20"/>
    <mergeCell ref="B21:D21"/>
    <mergeCell ref="E21:G21"/>
    <mergeCell ref="I21:K21"/>
    <mergeCell ref="M21:P21"/>
    <mergeCell ref="B22:D22"/>
    <mergeCell ref="E22:G22"/>
    <mergeCell ref="I22:K22"/>
    <mergeCell ref="M22:P22"/>
    <mergeCell ref="B23:D23"/>
    <mergeCell ref="E23:G23"/>
    <mergeCell ref="I23:K23"/>
    <mergeCell ref="M23:P23"/>
    <mergeCell ref="B24:D24"/>
    <mergeCell ref="E24:G24"/>
    <mergeCell ref="I24:K24"/>
    <mergeCell ref="B37:C37"/>
    <mergeCell ref="B38:C38"/>
    <mergeCell ref="B39:C39"/>
    <mergeCell ref="A25:P25"/>
    <mergeCell ref="A26:A43"/>
    <mergeCell ref="B26:C26"/>
    <mergeCell ref="B27:C27"/>
    <mergeCell ref="B28:C28"/>
    <mergeCell ref="B29:C29"/>
    <mergeCell ref="B30:C30"/>
    <mergeCell ref="B31:C31"/>
    <mergeCell ref="B32:C32"/>
    <mergeCell ref="B33:C33"/>
    <mergeCell ref="A44:A54"/>
    <mergeCell ref="B44:C44"/>
    <mergeCell ref="B45:C45"/>
    <mergeCell ref="B46:C46"/>
    <mergeCell ref="B47:C47"/>
    <mergeCell ref="B48:C48"/>
    <mergeCell ref="B55:P55"/>
    <mergeCell ref="B59:P59"/>
    <mergeCell ref="M24:N24"/>
    <mergeCell ref="B49:C49"/>
    <mergeCell ref="B50:C50"/>
    <mergeCell ref="B51:C51"/>
    <mergeCell ref="B52:C52"/>
    <mergeCell ref="B53:C53"/>
    <mergeCell ref="B54:C54"/>
    <mergeCell ref="B40:C40"/>
    <mergeCell ref="B41:C41"/>
    <mergeCell ref="B42:C42"/>
    <mergeCell ref="B43:C43"/>
    <mergeCell ref="B34:C34"/>
    <mergeCell ref="B35:C35"/>
    <mergeCell ref="B36:C36"/>
  </mergeCells>
  <printOptions horizontalCentered="1"/>
  <pageMargins left="0" right="0" top="0" bottom="0" header="0" footer="0"/>
  <pageSetup paperSize="9" scale="18" orientation="landscape" r:id="rId1"/>
  <rowBreaks count="1" manualBreakCount="1">
    <brk id="58"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O698"/>
  <sheetViews>
    <sheetView view="pageBreakPreview" zoomScale="55" zoomScaleNormal="70" zoomScaleSheetLayoutView="55" zoomScalePageLayoutView="55" workbookViewId="0">
      <selection activeCell="B33" sqref="B33"/>
    </sheetView>
  </sheetViews>
  <sheetFormatPr defaultRowHeight="15"/>
  <cols>
    <col min="1" max="1" width="98.7109375" style="11" customWidth="1"/>
    <col min="2" max="2" width="38.85546875" style="12" customWidth="1"/>
    <col min="3" max="3" width="19.28515625" style="12" customWidth="1"/>
    <col min="4" max="4" width="29.140625" style="12" customWidth="1"/>
    <col min="5" max="7" width="19.28515625" style="12" customWidth="1"/>
    <col min="8" max="8" width="25.7109375" style="12" customWidth="1"/>
    <col min="9" max="13" width="9.140625" style="20"/>
    <col min="14" max="14" width="43.42578125" style="20" customWidth="1"/>
    <col min="15" max="15" width="25.140625" style="20" customWidth="1"/>
    <col min="16" max="22" width="9.140625" style="20"/>
    <col min="23" max="23" width="11" style="20" customWidth="1"/>
    <col min="24" max="16384" width="9.140625" style="20"/>
  </cols>
  <sheetData>
    <row r="1" spans="1:14" ht="203.25" customHeight="1">
      <c r="A1" s="795"/>
      <c r="B1" s="955"/>
      <c r="C1" s="955"/>
      <c r="D1" s="955"/>
      <c r="E1" s="955"/>
      <c r="F1" s="955"/>
      <c r="G1" s="955"/>
      <c r="H1" s="955"/>
    </row>
    <row r="2" spans="1:14" ht="41.25" customHeight="1">
      <c r="A2" s="956" t="s">
        <v>1640</v>
      </c>
      <c r="B2" s="957"/>
      <c r="C2" s="957"/>
      <c r="D2" s="957"/>
      <c r="E2" s="957"/>
      <c r="F2" s="957"/>
      <c r="G2" s="957"/>
      <c r="H2" s="957"/>
    </row>
    <row r="3" spans="1:14" ht="18" customHeight="1">
      <c r="A3" s="291" t="s">
        <v>1</v>
      </c>
      <c r="B3" s="291" t="s">
        <v>232</v>
      </c>
      <c r="C3" s="958" t="s">
        <v>14</v>
      </c>
      <c r="D3" s="959"/>
      <c r="E3" s="958" t="s">
        <v>233</v>
      </c>
      <c r="F3" s="959"/>
      <c r="G3" s="958" t="s">
        <v>1592</v>
      </c>
      <c r="H3" s="959"/>
      <c r="J3" s="7"/>
      <c r="K3" s="7"/>
      <c r="L3" s="7"/>
      <c r="M3" s="7"/>
    </row>
    <row r="4" spans="1:14" ht="18.75" customHeight="1">
      <c r="A4" s="416" t="s">
        <v>1005</v>
      </c>
      <c r="B4" s="439">
        <f>904900+L8+47100</f>
        <v>957000</v>
      </c>
      <c r="C4" s="951">
        <f>979900+L8+35100</f>
        <v>1020000</v>
      </c>
      <c r="D4" s="952"/>
      <c r="E4" s="951">
        <f>1059900+L8+35100</f>
        <v>1100000</v>
      </c>
      <c r="F4" s="952"/>
      <c r="G4" s="953"/>
      <c r="H4" s="954"/>
      <c r="J4" s="7"/>
      <c r="K4" s="7"/>
      <c r="L4" s="7"/>
      <c r="M4" s="7"/>
    </row>
    <row r="5" spans="1:14" ht="18.75" customHeight="1">
      <c r="A5" s="744" t="s">
        <v>1006</v>
      </c>
      <c r="B5" s="743" t="s">
        <v>1363</v>
      </c>
      <c r="C5" s="947" t="s">
        <v>1364</v>
      </c>
      <c r="D5" s="948"/>
      <c r="E5" s="947" t="s">
        <v>1365</v>
      </c>
      <c r="F5" s="948"/>
      <c r="G5" s="949"/>
      <c r="H5" s="950"/>
      <c r="J5" s="7"/>
      <c r="K5" s="590"/>
      <c r="L5" s="590"/>
      <c r="M5" s="590"/>
      <c r="N5" s="591"/>
    </row>
    <row r="6" spans="1:14" ht="18.75" customHeight="1">
      <c r="A6" s="416" t="s">
        <v>1007</v>
      </c>
      <c r="B6" s="613"/>
      <c r="C6" s="951">
        <f>1024900+L8+35100</f>
        <v>1065000</v>
      </c>
      <c r="D6" s="952"/>
      <c r="E6" s="951">
        <f>1104900+L8+35100</f>
        <v>1145000</v>
      </c>
      <c r="F6" s="952"/>
      <c r="G6" s="953"/>
      <c r="H6" s="954"/>
      <c r="J6" s="7"/>
      <c r="K6" s="590"/>
      <c r="L6" s="590"/>
      <c r="M6" s="590"/>
      <c r="N6" s="591"/>
    </row>
    <row r="7" spans="1:14" ht="18.75" customHeight="1">
      <c r="A7" s="744" t="s">
        <v>1006</v>
      </c>
      <c r="B7" s="614"/>
      <c r="C7" s="947" t="s">
        <v>1366</v>
      </c>
      <c r="D7" s="948"/>
      <c r="E7" s="947" t="s">
        <v>1367</v>
      </c>
      <c r="F7" s="948"/>
      <c r="G7" s="968"/>
      <c r="H7" s="969"/>
      <c r="J7" s="7"/>
      <c r="K7" s="590"/>
      <c r="L7" s="590" t="s">
        <v>1259</v>
      </c>
      <c r="M7" s="590"/>
      <c r="N7" s="591" t="s">
        <v>837</v>
      </c>
    </row>
    <row r="8" spans="1:14" ht="18.75" customHeight="1">
      <c r="A8" s="416" t="s">
        <v>1008</v>
      </c>
      <c r="B8" s="613"/>
      <c r="C8" s="953"/>
      <c r="D8" s="963"/>
      <c r="E8" s="953"/>
      <c r="F8" s="963"/>
      <c r="G8" s="964">
        <v>1165000</v>
      </c>
      <c r="H8" s="965"/>
      <c r="L8" s="590">
        <f>SUM(N8:W8)</f>
        <v>5000</v>
      </c>
      <c r="M8" s="590"/>
      <c r="N8" s="591">
        <v>5000</v>
      </c>
    </row>
    <row r="9" spans="1:14" ht="18.75" customHeight="1">
      <c r="A9" s="744" t="s">
        <v>1009</v>
      </c>
      <c r="B9" s="614"/>
      <c r="C9" s="949"/>
      <c r="D9" s="960"/>
      <c r="E9" s="949"/>
      <c r="F9" s="960"/>
      <c r="G9" s="961" t="s">
        <v>1583</v>
      </c>
      <c r="H9" s="962"/>
      <c r="L9" s="590"/>
      <c r="M9" s="590"/>
      <c r="N9" s="591"/>
    </row>
    <row r="10" spans="1:14" ht="18.75" customHeight="1">
      <c r="A10" s="416" t="s">
        <v>1010</v>
      </c>
      <c r="B10" s="613"/>
      <c r="C10" s="953"/>
      <c r="D10" s="963"/>
      <c r="E10" s="964">
        <v>1185000</v>
      </c>
      <c r="F10" s="965"/>
      <c r="G10" s="966">
        <v>1210000</v>
      </c>
      <c r="H10" s="967"/>
      <c r="L10" s="590"/>
      <c r="M10" s="590"/>
      <c r="N10" s="591"/>
    </row>
    <row r="11" spans="1:14" ht="18.75" customHeight="1">
      <c r="A11" s="744" t="s">
        <v>1009</v>
      </c>
      <c r="B11" s="614"/>
      <c r="C11" s="949"/>
      <c r="D11" s="960"/>
      <c r="E11" s="949" t="s">
        <v>1638</v>
      </c>
      <c r="F11" s="960"/>
      <c r="G11" s="961" t="s">
        <v>1584</v>
      </c>
      <c r="H11" s="962"/>
      <c r="J11" s="7"/>
      <c r="K11" s="590"/>
      <c r="L11" s="590"/>
      <c r="M11" s="590"/>
      <c r="N11" s="591"/>
    </row>
    <row r="12" spans="1:14" ht="23.25" customHeight="1">
      <c r="A12" s="977" t="s">
        <v>598</v>
      </c>
      <c r="B12" s="978"/>
      <c r="C12" s="978"/>
      <c r="D12" s="978"/>
      <c r="E12" s="978"/>
      <c r="F12" s="978"/>
      <c r="G12" s="979"/>
      <c r="H12" s="980"/>
      <c r="J12" s="7"/>
      <c r="K12" s="7"/>
      <c r="L12" s="7"/>
      <c r="M12" s="7"/>
    </row>
    <row r="13" spans="1:14" ht="15.75" customHeight="1">
      <c r="A13" s="745" t="s">
        <v>1585</v>
      </c>
      <c r="B13" s="275" t="s">
        <v>738</v>
      </c>
      <c r="C13" s="276"/>
      <c r="D13" s="277"/>
      <c r="E13" s="275" t="s">
        <v>859</v>
      </c>
      <c r="F13" s="276"/>
      <c r="H13" s="746"/>
      <c r="J13" s="7"/>
      <c r="K13" s="7"/>
      <c r="L13" s="7"/>
      <c r="M13" s="7"/>
    </row>
    <row r="14" spans="1:14" s="279" customFormat="1" ht="18.75" customHeight="1">
      <c r="A14" s="747" t="s">
        <v>1033</v>
      </c>
      <c r="B14" s="281" t="s">
        <v>1028</v>
      </c>
      <c r="C14" s="8"/>
      <c r="D14" s="8"/>
      <c r="E14" s="281" t="s">
        <v>1370</v>
      </c>
      <c r="F14" s="8"/>
      <c r="G14" s="282"/>
      <c r="H14" s="748"/>
      <c r="J14" s="8"/>
      <c r="K14" s="8"/>
      <c r="L14" s="8"/>
      <c r="M14" s="8"/>
    </row>
    <row r="15" spans="1:14" s="279" customFormat="1" ht="18.75" customHeight="1">
      <c r="A15" s="747" t="s">
        <v>1039</v>
      </c>
      <c r="B15" s="281" t="s">
        <v>1025</v>
      </c>
      <c r="C15" s="8"/>
      <c r="D15" s="8"/>
      <c r="E15" s="281" t="s">
        <v>1020</v>
      </c>
      <c r="F15" s="8"/>
      <c r="G15" s="282"/>
      <c r="H15" s="748"/>
      <c r="J15" s="8"/>
      <c r="K15" s="8"/>
      <c r="L15" s="8"/>
      <c r="M15" s="8"/>
    </row>
    <row r="16" spans="1:14" s="279" customFormat="1" ht="18.75" customHeight="1">
      <c r="A16" s="747" t="s">
        <v>1586</v>
      </c>
      <c r="B16" s="281" t="s">
        <v>1037</v>
      </c>
      <c r="C16" s="8"/>
      <c r="D16" s="8"/>
      <c r="E16" s="281" t="s">
        <v>1027</v>
      </c>
      <c r="F16" s="8"/>
      <c r="G16" s="282"/>
      <c r="H16" s="748"/>
      <c r="J16" s="8"/>
      <c r="K16" s="8"/>
      <c r="L16" s="8"/>
      <c r="M16" s="8"/>
    </row>
    <row r="17" spans="1:15" s="279" customFormat="1" ht="18.75" customHeight="1">
      <c r="A17" s="747" t="s">
        <v>1040</v>
      </c>
      <c r="B17" s="281" t="s">
        <v>740</v>
      </c>
      <c r="C17" s="8"/>
      <c r="D17" s="8"/>
      <c r="E17" s="281" t="s">
        <v>770</v>
      </c>
      <c r="F17" s="8"/>
      <c r="G17" s="284"/>
      <c r="H17" s="748"/>
      <c r="J17" s="8"/>
      <c r="K17" s="8"/>
      <c r="L17" s="8"/>
      <c r="M17" s="8"/>
    </row>
    <row r="18" spans="1:15" s="279" customFormat="1" ht="18.75" customHeight="1">
      <c r="A18" s="747" t="s">
        <v>1038</v>
      </c>
      <c r="B18" s="281" t="s">
        <v>1030</v>
      </c>
      <c r="C18" s="8"/>
      <c r="D18" s="8"/>
      <c r="E18" s="281" t="s">
        <v>1019</v>
      </c>
      <c r="F18" s="8"/>
      <c r="G18" s="284"/>
      <c r="H18" s="748"/>
      <c r="J18" s="8"/>
      <c r="K18" s="8"/>
      <c r="L18" s="8"/>
      <c r="M18" s="8"/>
    </row>
    <row r="19" spans="1:15" s="279" customFormat="1" ht="18.75" customHeight="1">
      <c r="A19" s="747" t="s">
        <v>1026</v>
      </c>
      <c r="B19" s="281" t="s">
        <v>1032</v>
      </c>
      <c r="C19" s="8"/>
      <c r="D19" s="8"/>
      <c r="E19" s="281" t="s">
        <v>1021</v>
      </c>
      <c r="F19" s="8"/>
      <c r="G19" s="284"/>
      <c r="H19" s="748"/>
      <c r="J19" s="8"/>
      <c r="K19" s="8"/>
      <c r="L19" s="8"/>
      <c r="M19" s="8"/>
    </row>
    <row r="20" spans="1:15" s="279" customFormat="1" ht="18.75" customHeight="1">
      <c r="A20" s="747" t="s">
        <v>1587</v>
      </c>
      <c r="B20" s="281" t="s">
        <v>1035</v>
      </c>
      <c r="C20" s="8"/>
      <c r="D20" s="8"/>
      <c r="E20" s="281" t="s">
        <v>1034</v>
      </c>
      <c r="F20" s="8"/>
      <c r="G20" s="284"/>
      <c r="H20" s="748"/>
      <c r="J20" s="8"/>
      <c r="K20" s="8"/>
      <c r="L20" s="8"/>
      <c r="M20" s="8"/>
    </row>
    <row r="21" spans="1:15" s="279" customFormat="1" ht="15.75" customHeight="1">
      <c r="A21" s="749" t="s">
        <v>1274</v>
      </c>
      <c r="B21" s="281" t="s">
        <v>1012</v>
      </c>
      <c r="C21" s="8"/>
      <c r="D21" s="8"/>
      <c r="E21" s="281" t="s">
        <v>1031</v>
      </c>
      <c r="F21" s="8"/>
      <c r="G21" s="284"/>
      <c r="H21" s="748"/>
      <c r="J21" s="8"/>
      <c r="K21" s="8"/>
      <c r="L21" s="8"/>
      <c r="M21" s="8"/>
    </row>
    <row r="22" spans="1:15" s="279" customFormat="1" ht="18.75" customHeight="1">
      <c r="A22" s="747" t="s">
        <v>732</v>
      </c>
      <c r="B22" s="281" t="s">
        <v>758</v>
      </c>
      <c r="C22" s="8"/>
      <c r="D22" s="8"/>
      <c r="E22" s="281" t="s">
        <v>1029</v>
      </c>
      <c r="F22" s="8"/>
      <c r="G22" s="284"/>
      <c r="H22" s="748"/>
      <c r="J22" s="8"/>
      <c r="K22" s="8"/>
      <c r="L22" s="8"/>
      <c r="M22" s="8"/>
    </row>
    <row r="23" spans="1:15" s="279" customFormat="1" ht="18.75" customHeight="1">
      <c r="A23" s="747" t="s">
        <v>1015</v>
      </c>
      <c r="B23" s="281" t="s">
        <v>1036</v>
      </c>
      <c r="C23" s="8"/>
      <c r="D23" s="8"/>
      <c r="E23" s="281" t="s">
        <v>775</v>
      </c>
      <c r="F23" s="8"/>
      <c r="G23" s="8"/>
      <c r="H23" s="748"/>
      <c r="J23" s="8"/>
      <c r="K23" s="8"/>
      <c r="L23" s="8"/>
      <c r="M23" s="8"/>
    </row>
    <row r="24" spans="1:15" s="279" customFormat="1" ht="18.75" customHeight="1">
      <c r="A24" s="747" t="s">
        <v>1011</v>
      </c>
      <c r="B24" s="281" t="s">
        <v>1023</v>
      </c>
      <c r="C24" s="8"/>
      <c r="D24" s="8"/>
      <c r="E24" s="281" t="s">
        <v>858</v>
      </c>
      <c r="F24" s="8"/>
      <c r="G24" s="282"/>
      <c r="H24" s="750"/>
      <c r="J24" s="8"/>
      <c r="K24" s="8"/>
      <c r="L24" s="8"/>
      <c r="M24" s="8"/>
    </row>
    <row r="25" spans="1:15" s="279" customFormat="1" ht="18.75" customHeight="1">
      <c r="A25" s="747" t="s">
        <v>1014</v>
      </c>
      <c r="B25" s="981" t="s">
        <v>1275</v>
      </c>
      <c r="C25" s="981"/>
      <c r="D25" s="981"/>
      <c r="E25" s="281" t="s">
        <v>1017</v>
      </c>
      <c r="F25" s="8"/>
      <c r="G25" s="282"/>
      <c r="H25" s="750"/>
      <c r="J25" s="8"/>
      <c r="K25" s="8"/>
      <c r="L25" s="8"/>
      <c r="M25" s="8"/>
    </row>
    <row r="26" spans="1:15" s="276" customFormat="1" ht="18.75" customHeight="1">
      <c r="A26" s="747" t="s">
        <v>1018</v>
      </c>
      <c r="B26" s="281" t="s">
        <v>1016</v>
      </c>
      <c r="C26" s="8"/>
      <c r="D26" s="8"/>
      <c r="E26" s="281" t="s">
        <v>1022</v>
      </c>
      <c r="F26" s="8"/>
      <c r="G26" s="282"/>
      <c r="H26" s="750"/>
    </row>
    <row r="27" spans="1:15" s="8" customFormat="1" ht="18.75" customHeight="1">
      <c r="A27" s="747" t="s">
        <v>1085</v>
      </c>
      <c r="B27" s="287" t="s">
        <v>1013</v>
      </c>
      <c r="C27" s="288"/>
      <c r="D27" s="288"/>
      <c r="E27" s="281" t="s">
        <v>1024</v>
      </c>
      <c r="F27" s="288"/>
      <c r="G27" s="751"/>
      <c r="H27" s="752"/>
    </row>
    <row r="28" spans="1:15" ht="20.100000000000001" customHeight="1">
      <c r="A28" s="532" t="s">
        <v>1</v>
      </c>
      <c r="B28" s="532" t="s">
        <v>232</v>
      </c>
      <c r="C28" s="982" t="s">
        <v>14</v>
      </c>
      <c r="D28" s="983"/>
      <c r="E28" s="982" t="s">
        <v>233</v>
      </c>
      <c r="F28" s="983"/>
      <c r="G28" s="982" t="str">
        <f>G3</f>
        <v>FAMILY</v>
      </c>
      <c r="H28" s="983"/>
      <c r="M28" s="8"/>
      <c r="N28" s="8"/>
      <c r="O28" s="8"/>
    </row>
    <row r="29" spans="1:15" ht="19.5" customHeight="1">
      <c r="A29" s="293" t="s">
        <v>4</v>
      </c>
      <c r="B29" s="741" t="s">
        <v>16</v>
      </c>
      <c r="C29" s="970" t="s">
        <v>16</v>
      </c>
      <c r="D29" s="971"/>
      <c r="E29" s="972"/>
      <c r="F29" s="972"/>
      <c r="G29" s="972"/>
      <c r="H29" s="973"/>
      <c r="J29" s="7"/>
      <c r="K29" s="7"/>
      <c r="L29" s="7"/>
      <c r="M29" s="7"/>
    </row>
    <row r="30" spans="1:15" ht="19.5" customHeight="1">
      <c r="A30" s="292" t="s">
        <v>1043</v>
      </c>
      <c r="B30" s="742" t="s">
        <v>16</v>
      </c>
      <c r="C30" s="974" t="s">
        <v>16</v>
      </c>
      <c r="D30" s="975"/>
      <c r="E30" s="974"/>
      <c r="F30" s="975"/>
      <c r="G30" s="974"/>
      <c r="H30" s="976"/>
      <c r="J30" s="7"/>
      <c r="K30" s="7"/>
      <c r="L30" s="7"/>
      <c r="M30" s="7"/>
    </row>
    <row r="31" spans="1:15" ht="19.5" customHeight="1">
      <c r="A31" s="293" t="s">
        <v>587</v>
      </c>
      <c r="B31" s="741" t="s">
        <v>16</v>
      </c>
      <c r="C31" s="970" t="s">
        <v>16</v>
      </c>
      <c r="D31" s="971"/>
      <c r="E31" s="972"/>
      <c r="F31" s="972"/>
      <c r="G31" s="972"/>
      <c r="H31" s="973"/>
      <c r="J31" s="7"/>
      <c r="K31" s="7"/>
      <c r="L31" s="7"/>
      <c r="M31" s="7"/>
    </row>
    <row r="32" spans="1:15" ht="19.5" customHeight="1">
      <c r="A32" s="292" t="s">
        <v>1041</v>
      </c>
      <c r="B32" s="742" t="s">
        <v>16</v>
      </c>
      <c r="C32" s="974" t="s">
        <v>16</v>
      </c>
      <c r="D32" s="975"/>
      <c r="E32" s="974"/>
      <c r="F32" s="975"/>
      <c r="G32" s="974"/>
      <c r="H32" s="976"/>
      <c r="J32" s="7"/>
      <c r="K32" s="7"/>
      <c r="L32" s="7"/>
      <c r="M32" s="7"/>
    </row>
    <row r="33" spans="1:13" ht="19.5" customHeight="1">
      <c r="A33" s="293" t="s">
        <v>121</v>
      </c>
      <c r="B33" s="741" t="s">
        <v>16</v>
      </c>
      <c r="C33" s="970" t="s">
        <v>16</v>
      </c>
      <c r="D33" s="971"/>
      <c r="E33" s="972" t="s">
        <v>16</v>
      </c>
      <c r="F33" s="972" t="s">
        <v>16</v>
      </c>
      <c r="G33" s="972"/>
      <c r="H33" s="973"/>
      <c r="J33" s="7"/>
      <c r="K33" s="7"/>
      <c r="L33" s="7"/>
      <c r="M33" s="7"/>
    </row>
    <row r="34" spans="1:13" ht="4.5" customHeight="1">
      <c r="A34" s="984"/>
      <c r="B34" s="985"/>
      <c r="C34" s="985"/>
      <c r="D34" s="985"/>
      <c r="E34" s="985"/>
      <c r="F34" s="985"/>
      <c r="G34" s="985"/>
      <c r="H34" s="986"/>
      <c r="J34" s="7"/>
      <c r="K34" s="7"/>
      <c r="L34" s="7"/>
      <c r="M34" s="7"/>
    </row>
    <row r="35" spans="1:13" ht="19.5" customHeight="1">
      <c r="A35" s="292" t="s">
        <v>3</v>
      </c>
      <c r="B35" s="742"/>
      <c r="C35" s="974" t="s">
        <v>16</v>
      </c>
      <c r="D35" s="975"/>
      <c r="E35" s="987" t="s">
        <v>16</v>
      </c>
      <c r="F35" s="987"/>
      <c r="G35" s="987" t="s">
        <v>16</v>
      </c>
      <c r="H35" s="988"/>
      <c r="J35" s="7"/>
      <c r="K35" s="7"/>
      <c r="L35" s="7"/>
      <c r="M35" s="7"/>
    </row>
    <row r="36" spans="1:13" ht="19.5" customHeight="1">
      <c r="A36" s="293" t="s">
        <v>1047</v>
      </c>
      <c r="B36" s="741"/>
      <c r="C36" s="970" t="s">
        <v>16</v>
      </c>
      <c r="D36" s="971" t="s">
        <v>16</v>
      </c>
      <c r="E36" s="970" t="s">
        <v>16</v>
      </c>
      <c r="F36" s="971" t="s">
        <v>16</v>
      </c>
      <c r="G36" s="970" t="s">
        <v>16</v>
      </c>
      <c r="H36" s="989" t="s">
        <v>16</v>
      </c>
      <c r="J36" s="7"/>
      <c r="K36" s="7"/>
      <c r="L36" s="7"/>
      <c r="M36" s="7"/>
    </row>
    <row r="37" spans="1:13" ht="19.5" customHeight="1">
      <c r="A37" s="292" t="s">
        <v>78</v>
      </c>
      <c r="B37" s="742"/>
      <c r="C37" s="974" t="s">
        <v>16</v>
      </c>
      <c r="D37" s="975" t="s">
        <v>16</v>
      </c>
      <c r="E37" s="974" t="s">
        <v>16</v>
      </c>
      <c r="F37" s="975" t="s">
        <v>16</v>
      </c>
      <c r="G37" s="974" t="s">
        <v>16</v>
      </c>
      <c r="H37" s="976" t="s">
        <v>16</v>
      </c>
      <c r="J37" s="7"/>
      <c r="K37" s="7"/>
      <c r="L37" s="7"/>
      <c r="M37" s="7"/>
    </row>
    <row r="38" spans="1:13" ht="19.5" customHeight="1">
      <c r="A38" s="293" t="s">
        <v>1044</v>
      </c>
      <c r="B38" s="741"/>
      <c r="C38" s="970" t="s">
        <v>16</v>
      </c>
      <c r="D38" s="971"/>
      <c r="E38" s="970" t="s">
        <v>16</v>
      </c>
      <c r="F38" s="971"/>
      <c r="G38" s="970" t="s">
        <v>16</v>
      </c>
      <c r="H38" s="989"/>
      <c r="J38" s="7"/>
      <c r="K38" s="7"/>
      <c r="L38" s="7"/>
      <c r="M38" s="7"/>
    </row>
    <row r="39" spans="1:13" ht="19.5" customHeight="1">
      <c r="A39" s="292" t="s">
        <v>76</v>
      </c>
      <c r="B39" s="742"/>
      <c r="C39" s="974" t="s">
        <v>16</v>
      </c>
      <c r="D39" s="975"/>
      <c r="E39" s="974" t="s">
        <v>16</v>
      </c>
      <c r="F39" s="975"/>
      <c r="G39" s="974" t="s">
        <v>16</v>
      </c>
      <c r="H39" s="976"/>
      <c r="J39" s="7"/>
      <c r="K39" s="7"/>
      <c r="L39" s="7"/>
      <c r="M39" s="7"/>
    </row>
    <row r="40" spans="1:13" ht="19.5" customHeight="1">
      <c r="A40" s="293" t="s">
        <v>80</v>
      </c>
      <c r="B40" s="741"/>
      <c r="C40" s="970" t="s">
        <v>16</v>
      </c>
      <c r="D40" s="971"/>
      <c r="E40" s="970" t="s">
        <v>16</v>
      </c>
      <c r="F40" s="971"/>
      <c r="G40" s="970" t="s">
        <v>16</v>
      </c>
      <c r="H40" s="989"/>
      <c r="J40" s="7"/>
      <c r="K40" s="7"/>
      <c r="L40" s="7"/>
      <c r="M40" s="7"/>
    </row>
    <row r="41" spans="1:13" ht="19.5" customHeight="1">
      <c r="A41" s="292" t="s">
        <v>312</v>
      </c>
      <c r="B41" s="791"/>
      <c r="C41" s="974" t="s">
        <v>16</v>
      </c>
      <c r="D41" s="975" t="s">
        <v>16</v>
      </c>
      <c r="E41" s="974" t="s">
        <v>16</v>
      </c>
      <c r="F41" s="975" t="s">
        <v>16</v>
      </c>
      <c r="G41" s="974" t="s">
        <v>16</v>
      </c>
      <c r="H41" s="976" t="s">
        <v>16</v>
      </c>
      <c r="J41" s="7"/>
      <c r="K41" s="7"/>
      <c r="L41" s="7"/>
      <c r="M41" s="7"/>
    </row>
    <row r="42" spans="1:13" ht="4.5" customHeight="1">
      <c r="A42" s="990"/>
      <c r="B42" s="991"/>
      <c r="C42" s="991"/>
      <c r="D42" s="991"/>
      <c r="E42" s="991"/>
      <c r="F42" s="991"/>
      <c r="G42" s="991"/>
      <c r="H42" s="992"/>
      <c r="J42" s="7"/>
      <c r="K42" s="7"/>
      <c r="L42" s="7"/>
      <c r="M42" s="7"/>
    </row>
    <row r="43" spans="1:13" ht="19.5" customHeight="1">
      <c r="A43" s="293" t="s">
        <v>1045</v>
      </c>
      <c r="B43" s="790"/>
      <c r="C43" s="970"/>
      <c r="D43" s="971"/>
      <c r="E43" s="970" t="s">
        <v>16</v>
      </c>
      <c r="F43" s="971" t="s">
        <v>16</v>
      </c>
      <c r="G43" s="970"/>
      <c r="H43" s="989"/>
      <c r="J43" s="7"/>
      <c r="K43" s="7"/>
      <c r="L43" s="7"/>
      <c r="M43" s="7"/>
    </row>
    <row r="44" spans="1:13" ht="19.5" customHeight="1">
      <c r="A44" s="292" t="s">
        <v>126</v>
      </c>
      <c r="B44" s="791"/>
      <c r="C44" s="974"/>
      <c r="D44" s="975"/>
      <c r="E44" s="974" t="s">
        <v>16</v>
      </c>
      <c r="F44" s="975" t="s">
        <v>16</v>
      </c>
      <c r="G44" s="974" t="s">
        <v>16</v>
      </c>
      <c r="H44" s="976" t="s">
        <v>16</v>
      </c>
      <c r="J44" s="7"/>
      <c r="K44" s="7"/>
      <c r="L44" s="7"/>
      <c r="M44" s="7"/>
    </row>
    <row r="45" spans="1:13" ht="19.5" customHeight="1">
      <c r="A45" s="293" t="s">
        <v>52</v>
      </c>
      <c r="B45" s="790"/>
      <c r="C45" s="970"/>
      <c r="D45" s="971"/>
      <c r="E45" s="970" t="s">
        <v>16</v>
      </c>
      <c r="F45" s="971" t="s">
        <v>16</v>
      </c>
      <c r="G45" s="970" t="s">
        <v>16</v>
      </c>
      <c r="H45" s="989" t="s">
        <v>16</v>
      </c>
      <c r="J45" s="7"/>
      <c r="K45" s="7"/>
      <c r="L45" s="7"/>
      <c r="M45" s="7"/>
    </row>
    <row r="46" spans="1:13" ht="19.5" customHeight="1">
      <c r="A46" s="292" t="s">
        <v>1588</v>
      </c>
      <c r="B46" s="791"/>
      <c r="C46" s="974"/>
      <c r="D46" s="975"/>
      <c r="E46" s="974" t="s">
        <v>16</v>
      </c>
      <c r="F46" s="975" t="s">
        <v>16</v>
      </c>
      <c r="G46" s="974" t="s">
        <v>16</v>
      </c>
      <c r="H46" s="976" t="s">
        <v>16</v>
      </c>
      <c r="J46" s="7"/>
      <c r="K46" s="7"/>
      <c r="L46" s="7"/>
      <c r="M46" s="7"/>
    </row>
    <row r="47" spans="1:13" ht="19.5" customHeight="1">
      <c r="A47" s="293" t="s">
        <v>589</v>
      </c>
      <c r="B47" s="790"/>
      <c r="C47" s="970"/>
      <c r="D47" s="971"/>
      <c r="E47" s="970" t="s">
        <v>16</v>
      </c>
      <c r="F47" s="971" t="s">
        <v>16</v>
      </c>
      <c r="G47" s="970" t="s">
        <v>16</v>
      </c>
      <c r="H47" s="989"/>
      <c r="J47" s="7"/>
      <c r="K47" s="7"/>
      <c r="L47" s="7"/>
      <c r="M47" s="7"/>
    </row>
    <row r="48" spans="1:13" ht="19.5" customHeight="1">
      <c r="A48" s="292" t="s">
        <v>588</v>
      </c>
      <c r="B48" s="791"/>
      <c r="C48" s="974"/>
      <c r="D48" s="975"/>
      <c r="E48" s="974" t="s">
        <v>16</v>
      </c>
      <c r="F48" s="975" t="s">
        <v>16</v>
      </c>
      <c r="G48" s="974" t="s">
        <v>16</v>
      </c>
      <c r="H48" s="976" t="s">
        <v>16</v>
      </c>
      <c r="J48" s="7"/>
      <c r="K48" s="7"/>
      <c r="L48" s="7"/>
      <c r="M48" s="7"/>
    </row>
    <row r="49" spans="1:13" ht="19.5" customHeight="1">
      <c r="A49" s="293" t="s">
        <v>361</v>
      </c>
      <c r="B49" s="790"/>
      <c r="C49" s="970"/>
      <c r="D49" s="971"/>
      <c r="E49" s="970" t="s">
        <v>16</v>
      </c>
      <c r="F49" s="971" t="s">
        <v>16</v>
      </c>
      <c r="G49" s="970" t="s">
        <v>16</v>
      </c>
      <c r="H49" s="989" t="s">
        <v>16</v>
      </c>
      <c r="J49" s="7"/>
      <c r="K49" s="7"/>
      <c r="L49" s="7"/>
      <c r="M49" s="7"/>
    </row>
    <row r="50" spans="1:13" ht="19.5" customHeight="1">
      <c r="A50" s="292" t="s">
        <v>31</v>
      </c>
      <c r="B50" s="791"/>
      <c r="C50" s="974"/>
      <c r="D50" s="975"/>
      <c r="E50" s="974" t="s">
        <v>16</v>
      </c>
      <c r="F50" s="975" t="s">
        <v>16</v>
      </c>
      <c r="G50" s="974" t="s">
        <v>16</v>
      </c>
      <c r="H50" s="976" t="s">
        <v>16</v>
      </c>
      <c r="J50" s="7"/>
      <c r="K50" s="7"/>
      <c r="L50" s="7"/>
      <c r="M50" s="7"/>
    </row>
    <row r="51" spans="1:13" ht="19.5" customHeight="1">
      <c r="A51" s="293" t="s">
        <v>8</v>
      </c>
      <c r="B51" s="790"/>
      <c r="C51" s="970"/>
      <c r="D51" s="971"/>
      <c r="E51" s="970" t="s">
        <v>16</v>
      </c>
      <c r="F51" s="971" t="s">
        <v>16</v>
      </c>
      <c r="G51" s="970" t="s">
        <v>16</v>
      </c>
      <c r="H51" s="989" t="s">
        <v>16</v>
      </c>
      <c r="J51" s="7"/>
      <c r="K51" s="7"/>
      <c r="L51" s="7"/>
      <c r="M51" s="7"/>
    </row>
    <row r="52" spans="1:13" ht="19.5" customHeight="1">
      <c r="A52" s="292" t="s">
        <v>28</v>
      </c>
      <c r="B52" s="791"/>
      <c r="C52" s="974"/>
      <c r="D52" s="975"/>
      <c r="E52" s="974" t="s">
        <v>16</v>
      </c>
      <c r="F52" s="975" t="s">
        <v>16</v>
      </c>
      <c r="G52" s="974" t="s">
        <v>16</v>
      </c>
      <c r="H52" s="976" t="s">
        <v>16</v>
      </c>
      <c r="J52" s="7"/>
      <c r="K52" s="7"/>
      <c r="L52" s="7"/>
      <c r="M52" s="7"/>
    </row>
    <row r="53" spans="1:13" ht="19.5" customHeight="1">
      <c r="A53" s="293" t="s">
        <v>31</v>
      </c>
      <c r="B53" s="790"/>
      <c r="C53" s="970"/>
      <c r="D53" s="971"/>
      <c r="E53" s="970" t="s">
        <v>16</v>
      </c>
      <c r="F53" s="971" t="s">
        <v>16</v>
      </c>
      <c r="G53" s="970" t="s">
        <v>16</v>
      </c>
      <c r="H53" s="989" t="s">
        <v>16</v>
      </c>
      <c r="J53" s="7"/>
      <c r="K53" s="7"/>
      <c r="L53" s="7"/>
      <c r="M53" s="7"/>
    </row>
    <row r="54" spans="1:13" ht="19.5" customHeight="1">
      <c r="A54" s="292" t="s">
        <v>1046</v>
      </c>
      <c r="B54" s="791"/>
      <c r="C54" s="974"/>
      <c r="D54" s="975"/>
      <c r="E54" s="974" t="s">
        <v>16</v>
      </c>
      <c r="F54" s="975" t="s">
        <v>16</v>
      </c>
      <c r="G54" s="974" t="s">
        <v>16</v>
      </c>
      <c r="H54" s="976" t="s">
        <v>16</v>
      </c>
      <c r="J54" s="7"/>
      <c r="K54" s="7"/>
      <c r="L54" s="7"/>
      <c r="M54" s="7"/>
    </row>
    <row r="55" spans="1:13" ht="19.5" customHeight="1">
      <c r="A55" s="293" t="s">
        <v>75</v>
      </c>
      <c r="B55" s="790"/>
      <c r="C55" s="970"/>
      <c r="D55" s="971"/>
      <c r="E55" s="970" t="s">
        <v>16</v>
      </c>
      <c r="F55" s="971" t="s">
        <v>16</v>
      </c>
      <c r="G55" s="970" t="s">
        <v>16</v>
      </c>
      <c r="H55" s="989" t="s">
        <v>16</v>
      </c>
      <c r="J55" s="7"/>
      <c r="K55" s="7"/>
      <c r="L55" s="7"/>
      <c r="M55" s="7"/>
    </row>
    <row r="56" spans="1:13" ht="19.5" customHeight="1">
      <c r="A56" s="292" t="s">
        <v>77</v>
      </c>
      <c r="B56" s="791"/>
      <c r="C56" s="974"/>
      <c r="D56" s="975"/>
      <c r="E56" s="974" t="s">
        <v>16</v>
      </c>
      <c r="F56" s="975" t="s">
        <v>16</v>
      </c>
      <c r="G56" s="974" t="s">
        <v>16</v>
      </c>
      <c r="H56" s="976" t="s">
        <v>16</v>
      </c>
      <c r="J56" s="7"/>
      <c r="K56" s="7"/>
      <c r="L56" s="7"/>
      <c r="M56" s="7"/>
    </row>
    <row r="57" spans="1:13" ht="4.5" customHeight="1">
      <c r="A57" s="990"/>
      <c r="B57" s="991"/>
      <c r="C57" s="991"/>
      <c r="D57" s="991"/>
      <c r="E57" s="991"/>
      <c r="F57" s="991"/>
      <c r="G57" s="991"/>
      <c r="H57" s="992"/>
      <c r="J57" s="7"/>
      <c r="K57" s="7"/>
      <c r="L57" s="7"/>
      <c r="M57" s="7"/>
    </row>
    <row r="58" spans="1:13" ht="37.5" customHeight="1">
      <c r="A58" s="293" t="s">
        <v>1050</v>
      </c>
      <c r="B58" s="790"/>
      <c r="C58" s="970"/>
      <c r="D58" s="971"/>
      <c r="E58" s="970"/>
      <c r="F58" s="971"/>
      <c r="G58" s="970" t="s">
        <v>16</v>
      </c>
      <c r="H58" s="989" t="s">
        <v>16</v>
      </c>
      <c r="J58" s="7"/>
      <c r="K58" s="7"/>
      <c r="L58" s="7"/>
      <c r="M58" s="7"/>
    </row>
    <row r="59" spans="1:13" ht="19.5" customHeight="1">
      <c r="A59" s="292" t="s">
        <v>38</v>
      </c>
      <c r="B59" s="791"/>
      <c r="C59" s="974"/>
      <c r="D59" s="975"/>
      <c r="E59" s="974"/>
      <c r="F59" s="975"/>
      <c r="G59" s="974" t="s">
        <v>16</v>
      </c>
      <c r="H59" s="976" t="s">
        <v>16</v>
      </c>
      <c r="J59" s="7"/>
      <c r="K59" s="7"/>
      <c r="L59" s="7"/>
      <c r="M59" s="7"/>
    </row>
    <row r="60" spans="1:13" ht="19.5" customHeight="1">
      <c r="A60" s="293" t="s">
        <v>69</v>
      </c>
      <c r="B60" s="790"/>
      <c r="C60" s="970"/>
      <c r="D60" s="971"/>
      <c r="E60" s="970"/>
      <c r="F60" s="971"/>
      <c r="G60" s="970" t="s">
        <v>16</v>
      </c>
      <c r="H60" s="989" t="s">
        <v>16</v>
      </c>
      <c r="J60" s="7"/>
      <c r="K60" s="7"/>
      <c r="L60" s="7"/>
      <c r="M60" s="7"/>
    </row>
    <row r="61" spans="1:13" ht="19.5" customHeight="1">
      <c r="A61" s="292" t="s">
        <v>33</v>
      </c>
      <c r="B61" s="791"/>
      <c r="C61" s="974"/>
      <c r="D61" s="975"/>
      <c r="E61" s="974"/>
      <c r="F61" s="975"/>
      <c r="G61" s="974" t="s">
        <v>16</v>
      </c>
      <c r="H61" s="976" t="s">
        <v>16</v>
      </c>
      <c r="J61" s="7"/>
      <c r="K61" s="7"/>
      <c r="L61" s="7"/>
      <c r="M61" s="7"/>
    </row>
    <row r="62" spans="1:13" ht="19.5" customHeight="1">
      <c r="A62" s="293" t="s">
        <v>1049</v>
      </c>
      <c r="B62" s="790"/>
      <c r="C62" s="970"/>
      <c r="D62" s="971"/>
      <c r="E62" s="970"/>
      <c r="F62" s="971"/>
      <c r="G62" s="970" t="s">
        <v>16</v>
      </c>
      <c r="H62" s="989" t="s">
        <v>16</v>
      </c>
      <c r="J62" s="7"/>
      <c r="K62" s="7"/>
      <c r="L62" s="7"/>
      <c r="M62" s="7"/>
    </row>
    <row r="63" spans="1:13" ht="19.5" customHeight="1">
      <c r="A63" s="292" t="s">
        <v>42</v>
      </c>
      <c r="B63" s="791"/>
      <c r="C63" s="974"/>
      <c r="D63" s="975"/>
      <c r="E63" s="974"/>
      <c r="F63" s="975"/>
      <c r="G63" s="974" t="s">
        <v>16</v>
      </c>
      <c r="H63" s="976" t="s">
        <v>16</v>
      </c>
      <c r="J63" s="7"/>
      <c r="K63" s="7"/>
      <c r="L63" s="7"/>
      <c r="M63" s="7"/>
    </row>
    <row r="64" spans="1:13" ht="19.5" customHeight="1">
      <c r="A64" s="293" t="s">
        <v>79</v>
      </c>
      <c r="B64" s="790"/>
      <c r="C64" s="970"/>
      <c r="D64" s="971"/>
      <c r="E64" s="970"/>
      <c r="F64" s="971"/>
      <c r="G64" s="970" t="s">
        <v>16</v>
      </c>
      <c r="H64" s="989" t="s">
        <v>16</v>
      </c>
      <c r="J64" s="7"/>
      <c r="K64" s="7"/>
      <c r="L64" s="7"/>
      <c r="M64" s="7"/>
    </row>
    <row r="65" spans="1:13" ht="19.5" customHeight="1">
      <c r="A65" s="292" t="s">
        <v>119</v>
      </c>
      <c r="B65" s="791"/>
      <c r="C65" s="974"/>
      <c r="D65" s="975"/>
      <c r="E65" s="974"/>
      <c r="F65" s="975"/>
      <c r="G65" s="974" t="s">
        <v>16</v>
      </c>
      <c r="H65" s="976" t="s">
        <v>16</v>
      </c>
      <c r="J65" s="7"/>
      <c r="K65" s="7"/>
      <c r="L65" s="7"/>
      <c r="M65" s="7"/>
    </row>
    <row r="66" spans="1:13" ht="19.5" customHeight="1">
      <c r="A66" s="293" t="s">
        <v>129</v>
      </c>
      <c r="B66" s="790"/>
      <c r="C66" s="970"/>
      <c r="D66" s="971"/>
      <c r="E66" s="970"/>
      <c r="F66" s="971"/>
      <c r="G66" s="970" t="s">
        <v>16</v>
      </c>
      <c r="H66" s="989" t="s">
        <v>16</v>
      </c>
      <c r="J66" s="7"/>
      <c r="K66" s="7"/>
      <c r="L66" s="7"/>
      <c r="M66" s="7"/>
    </row>
    <row r="67" spans="1:13" ht="19.5" customHeight="1">
      <c r="A67" s="292" t="s">
        <v>1048</v>
      </c>
      <c r="B67" s="791"/>
      <c r="C67" s="974"/>
      <c r="D67" s="975"/>
      <c r="E67" s="974"/>
      <c r="F67" s="975"/>
      <c r="G67" s="974" t="s">
        <v>16</v>
      </c>
      <c r="H67" s="976" t="s">
        <v>16</v>
      </c>
      <c r="J67" s="7"/>
      <c r="K67" s="7"/>
      <c r="L67" s="7"/>
      <c r="M67" s="7"/>
    </row>
    <row r="68" spans="1:13" ht="19.5" customHeight="1">
      <c r="A68" s="293" t="s">
        <v>1051</v>
      </c>
      <c r="B68" s="790"/>
      <c r="C68" s="970"/>
      <c r="D68" s="971"/>
      <c r="E68" s="970"/>
      <c r="F68" s="971"/>
      <c r="G68" s="970" t="s">
        <v>16</v>
      </c>
      <c r="H68" s="989" t="s">
        <v>16</v>
      </c>
      <c r="J68" s="7"/>
      <c r="K68" s="7"/>
      <c r="L68" s="7"/>
      <c r="M68" s="7"/>
    </row>
    <row r="69" spans="1:13" ht="19.5" customHeight="1">
      <c r="A69" s="292" t="s">
        <v>357</v>
      </c>
      <c r="B69" s="791"/>
      <c r="C69" s="974"/>
      <c r="D69" s="975"/>
      <c r="E69" s="974"/>
      <c r="F69" s="975"/>
      <c r="G69" s="974" t="s">
        <v>16</v>
      </c>
      <c r="H69" s="976" t="s">
        <v>16</v>
      </c>
      <c r="J69" s="7"/>
      <c r="K69" s="7"/>
      <c r="L69" s="7"/>
      <c r="M69" s="7"/>
    </row>
    <row r="70" spans="1:13" ht="19.5" customHeight="1">
      <c r="A70" s="293" t="s">
        <v>1052</v>
      </c>
      <c r="B70" s="790"/>
      <c r="C70" s="970"/>
      <c r="D70" s="971"/>
      <c r="E70" s="970"/>
      <c r="F70" s="971"/>
      <c r="G70" s="970" t="s">
        <v>16</v>
      </c>
      <c r="H70" s="989" t="s">
        <v>16</v>
      </c>
      <c r="J70" s="7"/>
      <c r="K70" s="7"/>
      <c r="L70" s="7"/>
      <c r="M70" s="7"/>
    </row>
    <row r="71" spans="1:13" ht="19.5" customHeight="1">
      <c r="A71" s="292" t="s">
        <v>1053</v>
      </c>
      <c r="B71" s="791"/>
      <c r="C71" s="974"/>
      <c r="D71" s="975"/>
      <c r="E71" s="974"/>
      <c r="F71" s="975"/>
      <c r="G71" s="974" t="s">
        <v>16</v>
      </c>
      <c r="H71" s="976" t="s">
        <v>16</v>
      </c>
      <c r="J71" s="7"/>
      <c r="K71" s="7"/>
      <c r="L71" s="7"/>
      <c r="M71" s="7"/>
    </row>
    <row r="72" spans="1:13" ht="19.5" customHeight="1">
      <c r="A72" s="293" t="s">
        <v>1589</v>
      </c>
      <c r="B72" s="790"/>
      <c r="C72" s="970"/>
      <c r="D72" s="971"/>
      <c r="E72" s="970"/>
      <c r="F72" s="971"/>
      <c r="G72" s="970" t="s">
        <v>16</v>
      </c>
      <c r="H72" s="989" t="s">
        <v>16</v>
      </c>
      <c r="J72" s="7"/>
      <c r="K72" s="7"/>
      <c r="L72" s="7"/>
      <c r="M72" s="7"/>
    </row>
    <row r="73" spans="1:13" ht="19.5" customHeight="1">
      <c r="A73" s="292" t="s">
        <v>947</v>
      </c>
      <c r="B73" s="796">
        <v>10000</v>
      </c>
      <c r="C73" s="1002">
        <v>10000</v>
      </c>
      <c r="D73" s="1003"/>
      <c r="E73" s="1002">
        <v>10000</v>
      </c>
      <c r="F73" s="1003"/>
      <c r="G73" s="1002">
        <v>10000</v>
      </c>
      <c r="H73" s="1004"/>
      <c r="J73" s="7"/>
      <c r="K73" s="7"/>
      <c r="L73" s="7"/>
      <c r="M73" s="7"/>
    </row>
    <row r="74" spans="1:13" ht="4.5" customHeight="1">
      <c r="A74" s="753"/>
      <c r="B74" s="754"/>
      <c r="C74" s="754"/>
      <c r="D74" s="754"/>
      <c r="E74" s="754"/>
      <c r="F74" s="754"/>
      <c r="G74" s="754"/>
      <c r="H74" s="755"/>
      <c r="J74" s="7"/>
      <c r="K74" s="7"/>
      <c r="L74" s="7"/>
      <c r="M74" s="7"/>
    </row>
    <row r="75" spans="1:13" ht="19.5" customHeight="1">
      <c r="A75" s="257" t="s">
        <v>1054</v>
      </c>
      <c r="B75" s="730"/>
      <c r="C75" s="731"/>
      <c r="D75" s="731"/>
      <c r="E75" s="731"/>
      <c r="F75" s="732"/>
      <c r="G75" s="733"/>
      <c r="H75" s="734"/>
      <c r="J75" s="7"/>
      <c r="K75" s="7"/>
      <c r="L75" s="7"/>
      <c r="M75" s="7"/>
    </row>
    <row r="76" spans="1:13" ht="19.5" customHeight="1">
      <c r="A76" s="756" t="s">
        <v>1055</v>
      </c>
      <c r="B76" s="757"/>
      <c r="C76" s="758"/>
      <c r="D76" s="758"/>
      <c r="E76" s="758"/>
      <c r="F76" s="758"/>
      <c r="G76" s="993" t="s">
        <v>1590</v>
      </c>
      <c r="H76" s="994"/>
      <c r="J76" s="7"/>
      <c r="K76" s="7"/>
      <c r="L76" s="7"/>
      <c r="M76" s="7"/>
    </row>
    <row r="77" spans="1:13" ht="19.5" customHeight="1">
      <c r="A77" s="759" t="s">
        <v>111</v>
      </c>
      <c r="B77" s="1005"/>
      <c r="C77" s="1006"/>
      <c r="D77" s="1006"/>
      <c r="E77" s="1006"/>
      <c r="F77" s="1006"/>
      <c r="G77" s="995">
        <v>105000</v>
      </c>
      <c r="H77" s="996"/>
      <c r="J77" s="7"/>
      <c r="K77" s="7"/>
      <c r="L77" s="7"/>
      <c r="M77" s="7"/>
    </row>
    <row r="78" spans="1:13" ht="19.5" customHeight="1">
      <c r="A78" s="759" t="s">
        <v>1056</v>
      </c>
      <c r="B78" s="1007"/>
      <c r="C78" s="1008"/>
      <c r="D78" s="1008"/>
      <c r="E78" s="1008"/>
      <c r="F78" s="1008"/>
      <c r="G78" s="997"/>
      <c r="H78" s="998"/>
      <c r="J78" s="7"/>
      <c r="K78" s="7"/>
      <c r="L78" s="7"/>
      <c r="M78" s="7"/>
    </row>
    <row r="79" spans="1:13" ht="19.5" customHeight="1">
      <c r="A79" s="759" t="s">
        <v>1057</v>
      </c>
      <c r="B79" s="1007"/>
      <c r="C79" s="1008"/>
      <c r="D79" s="1008"/>
      <c r="E79" s="1008"/>
      <c r="F79" s="1008"/>
      <c r="G79" s="997"/>
      <c r="H79" s="998"/>
      <c r="J79" s="7"/>
      <c r="K79" s="7"/>
      <c r="L79" s="7"/>
      <c r="M79" s="7"/>
    </row>
    <row r="80" spans="1:13" ht="19.5" customHeight="1">
      <c r="A80" s="759" t="s">
        <v>253</v>
      </c>
      <c r="B80" s="1007"/>
      <c r="C80" s="1008"/>
      <c r="D80" s="1008"/>
      <c r="E80" s="1008"/>
      <c r="F80" s="1008"/>
      <c r="G80" s="997"/>
      <c r="H80" s="998"/>
      <c r="J80" s="7"/>
      <c r="K80" s="7"/>
      <c r="L80" s="7"/>
      <c r="M80" s="7"/>
    </row>
    <row r="81" spans="1:13" ht="19.5" customHeight="1">
      <c r="A81" s="759" t="s">
        <v>117</v>
      </c>
      <c r="B81" s="1007"/>
      <c r="C81" s="1008"/>
      <c r="D81" s="1008"/>
      <c r="E81" s="1008"/>
      <c r="F81" s="1008"/>
      <c r="G81" s="997"/>
      <c r="H81" s="998"/>
      <c r="J81" s="7"/>
      <c r="K81" s="7"/>
      <c r="L81" s="7"/>
      <c r="M81" s="7"/>
    </row>
    <row r="82" spans="1:13" ht="19.5" customHeight="1" thickBot="1">
      <c r="A82" s="759" t="s">
        <v>1063</v>
      </c>
      <c r="B82" s="1007"/>
      <c r="C82" s="1008"/>
      <c r="D82" s="1008"/>
      <c r="E82" s="1008"/>
      <c r="F82" s="1008"/>
      <c r="G82" s="999"/>
      <c r="H82" s="1000"/>
      <c r="J82" s="7"/>
      <c r="K82" s="7"/>
      <c r="L82" s="7"/>
      <c r="M82" s="7"/>
    </row>
    <row r="83" spans="1:13" ht="4.5" customHeight="1">
      <c r="A83" s="753"/>
      <c r="B83" s="754"/>
      <c r="C83" s="754"/>
      <c r="D83" s="754"/>
      <c r="E83" s="754"/>
      <c r="F83" s="754"/>
      <c r="G83" s="754"/>
      <c r="H83" s="755"/>
      <c r="J83" s="7"/>
      <c r="K83" s="7"/>
      <c r="L83" s="7"/>
      <c r="M83" s="7"/>
    </row>
    <row r="84" spans="1:13" ht="19.5" customHeight="1">
      <c r="A84" s="257" t="s">
        <v>1058</v>
      </c>
      <c r="B84" s="730"/>
      <c r="C84" s="731"/>
      <c r="D84" s="731"/>
      <c r="E84" s="731"/>
      <c r="F84" s="732"/>
      <c r="G84" s="733"/>
      <c r="H84" s="734"/>
      <c r="J84" s="7"/>
      <c r="K84" s="7"/>
      <c r="L84" s="7"/>
      <c r="M84" s="7"/>
    </row>
    <row r="85" spans="1:13" ht="19.5" customHeight="1">
      <c r="A85" s="756" t="s">
        <v>1055</v>
      </c>
      <c r="B85" s="757"/>
      <c r="C85" s="758"/>
      <c r="D85" s="758"/>
      <c r="E85" s="758"/>
      <c r="F85" s="760"/>
      <c r="G85" s="993" t="s">
        <v>1372</v>
      </c>
      <c r="H85" s="994"/>
      <c r="J85" s="7"/>
      <c r="K85" s="7"/>
      <c r="L85" s="7"/>
      <c r="M85" s="7"/>
    </row>
    <row r="86" spans="1:13" ht="19.5" customHeight="1">
      <c r="A86" s="759" t="s">
        <v>285</v>
      </c>
      <c r="B86" s="757"/>
      <c r="C86" s="758"/>
      <c r="D86" s="758"/>
      <c r="E86" s="758"/>
      <c r="F86" s="760"/>
      <c r="G86" s="995">
        <v>70000</v>
      </c>
      <c r="H86" s="996"/>
      <c r="J86" s="7"/>
      <c r="K86" s="7"/>
      <c r="L86" s="7"/>
      <c r="M86" s="7"/>
    </row>
    <row r="87" spans="1:13" ht="19.5" customHeight="1">
      <c r="A87" s="759" t="s">
        <v>35</v>
      </c>
      <c r="B87" s="735"/>
      <c r="C87" s="736"/>
      <c r="D87" s="736"/>
      <c r="E87" s="736"/>
      <c r="F87" s="737"/>
      <c r="G87" s="997"/>
      <c r="H87" s="998"/>
      <c r="J87" s="7"/>
      <c r="K87" s="7"/>
      <c r="L87" s="7"/>
      <c r="M87" s="7"/>
    </row>
    <row r="88" spans="1:13" ht="19.5" customHeight="1">
      <c r="A88" s="759" t="s">
        <v>120</v>
      </c>
      <c r="B88" s="735"/>
      <c r="C88" s="736"/>
      <c r="D88" s="736"/>
      <c r="E88" s="736"/>
      <c r="F88" s="737"/>
      <c r="G88" s="997"/>
      <c r="H88" s="998"/>
      <c r="J88" s="7"/>
      <c r="K88" s="7"/>
      <c r="L88" s="7"/>
      <c r="M88" s="7"/>
    </row>
    <row r="89" spans="1:13" ht="19.5" customHeight="1">
      <c r="A89" s="759" t="s">
        <v>1059</v>
      </c>
      <c r="B89" s="735"/>
      <c r="C89" s="736"/>
      <c r="D89" s="736"/>
      <c r="E89" s="736"/>
      <c r="F89" s="737"/>
      <c r="G89" s="997"/>
      <c r="H89" s="998"/>
      <c r="J89" s="7"/>
      <c r="K89" s="7"/>
      <c r="L89" s="7"/>
      <c r="M89" s="7"/>
    </row>
    <row r="90" spans="1:13" ht="19.5" customHeight="1">
      <c r="A90" s="759" t="s">
        <v>1060</v>
      </c>
      <c r="B90" s="735"/>
      <c r="C90" s="736"/>
      <c r="D90" s="736"/>
      <c r="E90" s="736"/>
      <c r="F90" s="737"/>
      <c r="G90" s="997"/>
      <c r="H90" s="998"/>
      <c r="J90" s="7"/>
      <c r="K90" s="7"/>
      <c r="L90" s="7"/>
      <c r="M90" s="7"/>
    </row>
    <row r="91" spans="1:13" ht="19.5" customHeight="1" thickBot="1">
      <c r="A91" s="761" t="s">
        <v>41</v>
      </c>
      <c r="B91" s="738"/>
      <c r="C91" s="739"/>
      <c r="D91" s="739"/>
      <c r="E91" s="739"/>
      <c r="F91" s="740"/>
      <c r="G91" s="999"/>
      <c r="H91" s="1000"/>
      <c r="J91" s="7"/>
      <c r="K91" s="7"/>
      <c r="L91" s="7"/>
      <c r="M91" s="7"/>
    </row>
    <row r="92" spans="1:13" ht="27" customHeight="1">
      <c r="A92" s="1001"/>
      <c r="B92" s="1001"/>
      <c r="C92" s="1001"/>
      <c r="D92" s="1001"/>
      <c r="E92" s="1001"/>
      <c r="F92" s="1001"/>
      <c r="G92" s="1001"/>
      <c r="H92" s="1001"/>
      <c r="I92" s="7"/>
    </row>
    <row r="93" spans="1:13" ht="15.75">
      <c r="A93" s="9"/>
      <c r="B93" s="2"/>
      <c r="C93" s="2"/>
      <c r="D93" s="2"/>
      <c r="E93" s="2"/>
      <c r="F93" s="2"/>
      <c r="G93" s="2"/>
      <c r="H93" s="2"/>
      <c r="I93" s="7"/>
    </row>
    <row r="94" spans="1:13">
      <c r="A94" s="9"/>
      <c r="B94" s="10"/>
      <c r="C94" s="10"/>
      <c r="D94" s="10"/>
      <c r="E94" s="10"/>
      <c r="F94" s="10"/>
      <c r="G94" s="10"/>
      <c r="H94" s="10"/>
      <c r="I94" s="7"/>
    </row>
    <row r="95" spans="1:13">
      <c r="A95" s="9"/>
      <c r="B95" s="10"/>
      <c r="C95" s="10"/>
      <c r="D95" s="10"/>
      <c r="E95" s="10"/>
      <c r="F95" s="10"/>
      <c r="G95" s="10"/>
      <c r="H95" s="10"/>
      <c r="I95" s="7"/>
    </row>
    <row r="698" spans="1:15" s="12" customFormat="1">
      <c r="A698" s="559"/>
      <c r="I698" s="20"/>
      <c r="J698" s="20"/>
      <c r="K698" s="20"/>
      <c r="L698" s="20"/>
      <c r="M698" s="20"/>
      <c r="N698" s="20"/>
      <c r="O698" s="20"/>
    </row>
  </sheetData>
  <mergeCells count="169">
    <mergeCell ref="G85:H85"/>
    <mergeCell ref="G86:H91"/>
    <mergeCell ref="A92:H92"/>
    <mergeCell ref="C73:D73"/>
    <mergeCell ref="E73:F73"/>
    <mergeCell ref="G73:H73"/>
    <mergeCell ref="G76:H76"/>
    <mergeCell ref="B77:F82"/>
    <mergeCell ref="G77:H82"/>
    <mergeCell ref="C71:D71"/>
    <mergeCell ref="E71:F71"/>
    <mergeCell ref="G71:H71"/>
    <mergeCell ref="C72:D72"/>
    <mergeCell ref="E72:F72"/>
    <mergeCell ref="G72:H72"/>
    <mergeCell ref="C69:D69"/>
    <mergeCell ref="E69:F69"/>
    <mergeCell ref="G69:H69"/>
    <mergeCell ref="C70:D70"/>
    <mergeCell ref="E70:F70"/>
    <mergeCell ref="G70:H70"/>
    <mergeCell ref="C67:D67"/>
    <mergeCell ref="E67:F67"/>
    <mergeCell ref="G67:H67"/>
    <mergeCell ref="C68:D68"/>
    <mergeCell ref="E68:F68"/>
    <mergeCell ref="G68:H68"/>
    <mergeCell ref="C65:D65"/>
    <mergeCell ref="E65:F65"/>
    <mergeCell ref="G65:H65"/>
    <mergeCell ref="C66:D66"/>
    <mergeCell ref="E66:F66"/>
    <mergeCell ref="G66:H66"/>
    <mergeCell ref="C63:D63"/>
    <mergeCell ref="E63:F63"/>
    <mergeCell ref="G63:H63"/>
    <mergeCell ref="C64:D64"/>
    <mergeCell ref="E64:F64"/>
    <mergeCell ref="G64:H64"/>
    <mergeCell ref="C61:D61"/>
    <mergeCell ref="E61:F61"/>
    <mergeCell ref="G61:H61"/>
    <mergeCell ref="C62:D62"/>
    <mergeCell ref="E62:F62"/>
    <mergeCell ref="G62:H62"/>
    <mergeCell ref="C59:D59"/>
    <mergeCell ref="E59:F59"/>
    <mergeCell ref="G59:H59"/>
    <mergeCell ref="C60:D60"/>
    <mergeCell ref="E60:F60"/>
    <mergeCell ref="G60:H60"/>
    <mergeCell ref="C56:D56"/>
    <mergeCell ref="E56:F56"/>
    <mergeCell ref="G56:H56"/>
    <mergeCell ref="A57:H57"/>
    <mergeCell ref="C58:D58"/>
    <mergeCell ref="E58:F58"/>
    <mergeCell ref="G58:H58"/>
    <mergeCell ref="C54:D54"/>
    <mergeCell ref="E54:F54"/>
    <mergeCell ref="G54:H54"/>
    <mergeCell ref="C55:D55"/>
    <mergeCell ref="E55:F55"/>
    <mergeCell ref="G55:H55"/>
    <mergeCell ref="C52:D52"/>
    <mergeCell ref="E52:F52"/>
    <mergeCell ref="G52:H52"/>
    <mergeCell ref="C53:D53"/>
    <mergeCell ref="E53:F53"/>
    <mergeCell ref="G53:H53"/>
    <mergeCell ref="C50:D50"/>
    <mergeCell ref="E50:F50"/>
    <mergeCell ref="G50:H50"/>
    <mergeCell ref="C51:D51"/>
    <mergeCell ref="E51:F51"/>
    <mergeCell ref="G51:H51"/>
    <mergeCell ref="C48:D48"/>
    <mergeCell ref="E48:F48"/>
    <mergeCell ref="G48:H48"/>
    <mergeCell ref="C49:D49"/>
    <mergeCell ref="E49:F49"/>
    <mergeCell ref="G49:H49"/>
    <mergeCell ref="C46:D46"/>
    <mergeCell ref="E46:F46"/>
    <mergeCell ref="G46:H46"/>
    <mergeCell ref="C47:D47"/>
    <mergeCell ref="E47:F47"/>
    <mergeCell ref="G47:H47"/>
    <mergeCell ref="C44:D44"/>
    <mergeCell ref="E44:F44"/>
    <mergeCell ref="G44:H44"/>
    <mergeCell ref="C45:D45"/>
    <mergeCell ref="E45:F45"/>
    <mergeCell ref="G45:H45"/>
    <mergeCell ref="C41:D41"/>
    <mergeCell ref="E41:F41"/>
    <mergeCell ref="G41:H41"/>
    <mergeCell ref="A42:H42"/>
    <mergeCell ref="C43:D43"/>
    <mergeCell ref="E43:F43"/>
    <mergeCell ref="G43:H43"/>
    <mergeCell ref="C40:D40"/>
    <mergeCell ref="E40:F40"/>
    <mergeCell ref="G40:H40"/>
    <mergeCell ref="C38:D38"/>
    <mergeCell ref="E38:F38"/>
    <mergeCell ref="G38:H38"/>
    <mergeCell ref="C39:D39"/>
    <mergeCell ref="E39:F39"/>
    <mergeCell ref="G39:H39"/>
    <mergeCell ref="C36:D36"/>
    <mergeCell ref="E36:F36"/>
    <mergeCell ref="G36:H36"/>
    <mergeCell ref="C37:D37"/>
    <mergeCell ref="E37:F37"/>
    <mergeCell ref="G37:H37"/>
    <mergeCell ref="C33:D33"/>
    <mergeCell ref="E33:F33"/>
    <mergeCell ref="G33:H33"/>
    <mergeCell ref="A34:H34"/>
    <mergeCell ref="C35:D35"/>
    <mergeCell ref="E35:F35"/>
    <mergeCell ref="G35:H35"/>
    <mergeCell ref="C31:D31"/>
    <mergeCell ref="E31:F31"/>
    <mergeCell ref="G31:H31"/>
    <mergeCell ref="C32:D32"/>
    <mergeCell ref="E32:F32"/>
    <mergeCell ref="G32:H32"/>
    <mergeCell ref="C29:D29"/>
    <mergeCell ref="E29:F29"/>
    <mergeCell ref="G29:H29"/>
    <mergeCell ref="C30:D30"/>
    <mergeCell ref="E30:F30"/>
    <mergeCell ref="G30:H30"/>
    <mergeCell ref="C11:D11"/>
    <mergeCell ref="E11:F11"/>
    <mergeCell ref="G11:H11"/>
    <mergeCell ref="A12:H12"/>
    <mergeCell ref="B25:D25"/>
    <mergeCell ref="C28:D28"/>
    <mergeCell ref="E28:F28"/>
    <mergeCell ref="G28:H28"/>
    <mergeCell ref="C9:D9"/>
    <mergeCell ref="E9:F9"/>
    <mergeCell ref="G9:H9"/>
    <mergeCell ref="C10:D10"/>
    <mergeCell ref="E10:F10"/>
    <mergeCell ref="G10:H10"/>
    <mergeCell ref="C7:D7"/>
    <mergeCell ref="E7:F7"/>
    <mergeCell ref="G7:H7"/>
    <mergeCell ref="C8:D8"/>
    <mergeCell ref="E8:F8"/>
    <mergeCell ref="G8:H8"/>
    <mergeCell ref="C5:D5"/>
    <mergeCell ref="E5:F5"/>
    <mergeCell ref="G5:H5"/>
    <mergeCell ref="C6:D6"/>
    <mergeCell ref="E6:F6"/>
    <mergeCell ref="G6:H6"/>
    <mergeCell ref="B1:H1"/>
    <mergeCell ref="A2:H2"/>
    <mergeCell ref="C3:D3"/>
    <mergeCell ref="E3:F3"/>
    <mergeCell ref="G3:H3"/>
    <mergeCell ref="C4:D4"/>
    <mergeCell ref="E4:F4"/>
    <mergeCell ref="G4:H4"/>
  </mergeCells>
  <printOptions horizontalCentered="1"/>
  <pageMargins left="0" right="0" top="0" bottom="0" header="0.11811023622047245" footer="0.11811023622047245"/>
  <pageSetup paperSize="9" scale="3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O696"/>
  <sheetViews>
    <sheetView view="pageBreakPreview" zoomScale="55" zoomScaleNormal="70" zoomScaleSheetLayoutView="55" zoomScalePageLayoutView="55" workbookViewId="0">
      <selection activeCell="K6" sqref="K6"/>
    </sheetView>
  </sheetViews>
  <sheetFormatPr defaultRowHeight="15"/>
  <cols>
    <col min="1" max="1" width="85.42578125" style="11" customWidth="1"/>
    <col min="2" max="2" width="38.85546875" style="12" customWidth="1"/>
    <col min="3" max="7" width="19.28515625" style="12" customWidth="1"/>
    <col min="8" max="8" width="25.7109375" style="12" customWidth="1"/>
    <col min="9" max="13" width="9.140625" style="20"/>
    <col min="14" max="14" width="43.42578125" style="20" customWidth="1"/>
    <col min="15" max="15" width="25.140625" style="20" customWidth="1"/>
    <col min="16" max="22" width="9.140625" style="20"/>
    <col min="23" max="23" width="11" style="20" customWidth="1"/>
    <col min="24" max="16384" width="9.140625" style="20"/>
  </cols>
  <sheetData>
    <row r="1" spans="1:14" ht="203.25" customHeight="1">
      <c r="A1" s="795"/>
      <c r="B1" s="955"/>
      <c r="C1" s="955"/>
      <c r="D1" s="955"/>
      <c r="E1" s="955"/>
      <c r="F1" s="955"/>
      <c r="G1" s="955"/>
      <c r="H1" s="955"/>
    </row>
    <row r="2" spans="1:14" ht="41.25" customHeight="1">
      <c r="A2" s="956" t="s">
        <v>1639</v>
      </c>
      <c r="B2" s="957"/>
      <c r="C2" s="957"/>
      <c r="D2" s="957"/>
      <c r="E2" s="957"/>
      <c r="F2" s="957"/>
      <c r="G2" s="957"/>
      <c r="H2" s="957"/>
    </row>
    <row r="3" spans="1:14" ht="18" customHeight="1">
      <c r="A3" s="291" t="s">
        <v>1</v>
      </c>
      <c r="B3" s="291" t="s">
        <v>232</v>
      </c>
      <c r="C3" s="958" t="s">
        <v>14</v>
      </c>
      <c r="D3" s="959"/>
      <c r="E3" s="958" t="s">
        <v>233</v>
      </c>
      <c r="F3" s="959"/>
      <c r="G3" s="958" t="s">
        <v>15</v>
      </c>
      <c r="H3" s="959"/>
      <c r="J3" s="7"/>
      <c r="K3" s="7"/>
      <c r="L3" s="7"/>
      <c r="M3" s="7"/>
    </row>
    <row r="4" spans="1:14" ht="18.75" customHeight="1">
      <c r="A4" s="233" t="s">
        <v>1005</v>
      </c>
      <c r="B4" s="439">
        <f>904900+L8+47100</f>
        <v>957000</v>
      </c>
      <c r="C4" s="951">
        <f>979900+L8+35100</f>
        <v>1020000</v>
      </c>
      <c r="D4" s="952"/>
      <c r="E4" s="951">
        <f>1059900+L8+35100</f>
        <v>1100000</v>
      </c>
      <c r="F4" s="952"/>
      <c r="G4" s="1009"/>
      <c r="H4" s="1010"/>
      <c r="J4" s="7"/>
      <c r="K4" s="7"/>
      <c r="L4" s="7"/>
      <c r="M4" s="7"/>
    </row>
    <row r="5" spans="1:14" ht="18.75" customHeight="1">
      <c r="A5" s="518" t="s">
        <v>1006</v>
      </c>
      <c r="B5" s="510" t="s">
        <v>1363</v>
      </c>
      <c r="C5" s="947" t="s">
        <v>1364</v>
      </c>
      <c r="D5" s="948"/>
      <c r="E5" s="947" t="s">
        <v>1365</v>
      </c>
      <c r="F5" s="948"/>
      <c r="G5" s="947"/>
      <c r="H5" s="962"/>
      <c r="J5" s="7"/>
      <c r="K5" s="590"/>
      <c r="L5" s="590"/>
      <c r="M5" s="590"/>
      <c r="N5" s="591"/>
    </row>
    <row r="6" spans="1:14" ht="18.75" customHeight="1">
      <c r="A6" s="233" t="s">
        <v>1007</v>
      </c>
      <c r="B6" s="512"/>
      <c r="C6" s="951">
        <f>1024900+L8+35100</f>
        <v>1065000</v>
      </c>
      <c r="D6" s="952"/>
      <c r="E6" s="951">
        <f>1104900+L8+35100</f>
        <v>1145000</v>
      </c>
      <c r="F6" s="952"/>
      <c r="G6" s="1009"/>
      <c r="H6" s="1010"/>
      <c r="J6" s="7"/>
      <c r="K6" s="590"/>
      <c r="L6" s="590"/>
      <c r="M6" s="590"/>
      <c r="N6" s="591"/>
    </row>
    <row r="7" spans="1:14" ht="18.75" customHeight="1">
      <c r="A7" s="518" t="s">
        <v>1006</v>
      </c>
      <c r="B7" s="513"/>
      <c r="C7" s="947" t="s">
        <v>1366</v>
      </c>
      <c r="D7" s="948"/>
      <c r="E7" s="947" t="s">
        <v>1367</v>
      </c>
      <c r="F7" s="948"/>
      <c r="G7" s="1014"/>
      <c r="H7" s="1015"/>
      <c r="J7" s="7"/>
      <c r="K7" s="590"/>
      <c r="L7" s="590" t="s">
        <v>1259</v>
      </c>
      <c r="M7" s="590"/>
      <c r="N7" s="591" t="s">
        <v>837</v>
      </c>
    </row>
    <row r="8" spans="1:14" ht="18.75" customHeight="1">
      <c r="A8" s="233" t="s">
        <v>1008</v>
      </c>
      <c r="B8" s="512"/>
      <c r="C8" s="1009"/>
      <c r="D8" s="1011"/>
      <c r="E8" s="1009"/>
      <c r="F8" s="1011"/>
      <c r="G8" s="1012">
        <f>1159900+L8+25100</f>
        <v>1190000</v>
      </c>
      <c r="H8" s="1013"/>
      <c r="J8" s="7"/>
      <c r="K8" s="590"/>
      <c r="L8" s="590">
        <f>SUM(N8:W8)</f>
        <v>5000</v>
      </c>
      <c r="M8" s="590"/>
      <c r="N8" s="591">
        <v>5000</v>
      </c>
    </row>
    <row r="9" spans="1:14" ht="18.75" customHeight="1">
      <c r="A9" s="518" t="s">
        <v>1009</v>
      </c>
      <c r="B9" s="513"/>
      <c r="C9" s="947"/>
      <c r="D9" s="948"/>
      <c r="E9" s="947"/>
      <c r="F9" s="948"/>
      <c r="G9" s="961" t="s">
        <v>1368</v>
      </c>
      <c r="H9" s="962"/>
      <c r="J9" s="7"/>
      <c r="K9" s="590"/>
      <c r="L9" s="590"/>
      <c r="M9" s="590"/>
      <c r="N9" s="591"/>
    </row>
    <row r="10" spans="1:14" ht="18.75" customHeight="1">
      <c r="A10" s="233" t="s">
        <v>1010</v>
      </c>
      <c r="B10" s="512"/>
      <c r="C10" s="1009"/>
      <c r="D10" s="1011"/>
      <c r="E10" s="1012">
        <v>1185000</v>
      </c>
      <c r="F10" s="1013"/>
      <c r="G10" s="1012">
        <f>1204900+L8+25100</f>
        <v>1235000</v>
      </c>
      <c r="H10" s="1013"/>
      <c r="J10" s="7"/>
      <c r="K10" s="590"/>
      <c r="L10" s="590"/>
      <c r="M10" s="590"/>
      <c r="N10" s="591"/>
    </row>
    <row r="11" spans="1:14" ht="18.75" customHeight="1">
      <c r="A11" s="518" t="s">
        <v>1009</v>
      </c>
      <c r="B11" s="513"/>
      <c r="C11" s="947"/>
      <c r="D11" s="948"/>
      <c r="E11" s="961" t="s">
        <v>1637</v>
      </c>
      <c r="F11" s="962"/>
      <c r="G11" s="961" t="s">
        <v>1369</v>
      </c>
      <c r="H11" s="962"/>
      <c r="J11" s="7"/>
      <c r="K11" s="590"/>
      <c r="L11" s="590"/>
      <c r="M11" s="590"/>
      <c r="N11" s="591"/>
    </row>
    <row r="12" spans="1:14" ht="27.75">
      <c r="A12" s="977" t="s">
        <v>598</v>
      </c>
      <c r="B12" s="978"/>
      <c r="C12" s="978"/>
      <c r="D12" s="978"/>
      <c r="E12" s="978"/>
      <c r="F12" s="978"/>
      <c r="G12" s="979"/>
      <c r="H12" s="980"/>
      <c r="J12" s="7"/>
      <c r="K12" s="7"/>
      <c r="L12" s="7"/>
      <c r="M12" s="7"/>
    </row>
    <row r="13" spans="1:14" s="279" customFormat="1" ht="18.75" customHeight="1">
      <c r="A13" s="274" t="s">
        <v>1011</v>
      </c>
      <c r="B13" s="275" t="s">
        <v>1012</v>
      </c>
      <c r="C13" s="276"/>
      <c r="D13" s="277"/>
      <c r="E13" s="275" t="s">
        <v>1013</v>
      </c>
      <c r="F13" s="276"/>
      <c r="G13" s="277"/>
      <c r="H13" s="278"/>
      <c r="J13" s="8"/>
      <c r="K13" s="8"/>
      <c r="L13" s="8"/>
      <c r="M13" s="8"/>
    </row>
    <row r="14" spans="1:14" s="279" customFormat="1" ht="18.75" customHeight="1">
      <c r="A14" s="280" t="s">
        <v>1014</v>
      </c>
      <c r="B14" s="281" t="s">
        <v>758</v>
      </c>
      <c r="C14" s="8"/>
      <c r="D14" s="282"/>
      <c r="E14" s="281" t="s">
        <v>858</v>
      </c>
      <c r="F14" s="8"/>
      <c r="G14" s="282"/>
      <c r="H14" s="283"/>
      <c r="J14" s="8"/>
      <c r="K14" s="8"/>
      <c r="L14" s="8"/>
      <c r="M14" s="8"/>
    </row>
    <row r="15" spans="1:14" s="279" customFormat="1" ht="18.75" customHeight="1">
      <c r="A15" s="280" t="s">
        <v>1015</v>
      </c>
      <c r="B15" s="281" t="s">
        <v>1016</v>
      </c>
      <c r="C15" s="8"/>
      <c r="D15" s="282"/>
      <c r="E15" s="281" t="s">
        <v>1017</v>
      </c>
      <c r="F15" s="8"/>
      <c r="G15" s="282"/>
      <c r="H15" s="283"/>
      <c r="J15" s="8"/>
      <c r="K15" s="8"/>
      <c r="L15" s="8"/>
      <c r="M15" s="8"/>
    </row>
    <row r="16" spans="1:14" s="279" customFormat="1" ht="18.75" customHeight="1">
      <c r="A16" s="280" t="s">
        <v>1018</v>
      </c>
      <c r="B16" s="281" t="s">
        <v>1019</v>
      </c>
      <c r="C16" s="8"/>
      <c r="D16" s="282"/>
      <c r="E16" s="281" t="s">
        <v>1020</v>
      </c>
      <c r="F16" s="8"/>
      <c r="G16" s="282"/>
      <c r="H16" s="283"/>
      <c r="J16" s="8"/>
      <c r="K16" s="8"/>
      <c r="L16" s="8"/>
      <c r="M16" s="8"/>
    </row>
    <row r="17" spans="1:15" s="276" customFormat="1" ht="18.75" customHeight="1">
      <c r="A17" s="280" t="s">
        <v>732</v>
      </c>
      <c r="B17" s="281" t="s">
        <v>859</v>
      </c>
      <c r="C17" s="8"/>
      <c r="D17" s="284"/>
      <c r="E17" s="281" t="s">
        <v>1021</v>
      </c>
      <c r="F17" s="8"/>
      <c r="G17" s="284"/>
      <c r="H17" s="285"/>
    </row>
    <row r="18" spans="1:15" s="8" customFormat="1" ht="18.75" customHeight="1">
      <c r="A18" s="280" t="s">
        <v>738</v>
      </c>
      <c r="B18" s="281" t="s">
        <v>775</v>
      </c>
      <c r="D18" s="284"/>
      <c r="E18" s="281" t="s">
        <v>1022</v>
      </c>
      <c r="G18" s="284"/>
      <c r="H18" s="285"/>
    </row>
    <row r="19" spans="1:15" s="8" customFormat="1" ht="18.75" customHeight="1">
      <c r="A19" s="280" t="s">
        <v>740</v>
      </c>
      <c r="B19" s="281" t="s">
        <v>1023</v>
      </c>
      <c r="D19" s="284"/>
      <c r="E19" s="281" t="s">
        <v>1024</v>
      </c>
      <c r="G19" s="284"/>
      <c r="H19" s="285"/>
    </row>
    <row r="20" spans="1:15" s="8" customFormat="1" ht="18.75" customHeight="1">
      <c r="A20" s="280" t="s">
        <v>1025</v>
      </c>
      <c r="B20" s="281" t="s">
        <v>1026</v>
      </c>
      <c r="D20" s="284"/>
      <c r="E20" s="281" t="s">
        <v>1027</v>
      </c>
      <c r="G20" s="284"/>
      <c r="H20" s="285"/>
    </row>
    <row r="21" spans="1:15" s="8" customFormat="1" ht="18.75" customHeight="1">
      <c r="A21" s="280" t="s">
        <v>1028</v>
      </c>
      <c r="B21" s="281" t="s">
        <v>774</v>
      </c>
      <c r="D21" s="284"/>
      <c r="E21" s="281" t="s">
        <v>1029</v>
      </c>
      <c r="G21" s="284"/>
      <c r="H21" s="285"/>
    </row>
    <row r="22" spans="1:15" s="8" customFormat="1" ht="18.75" customHeight="1">
      <c r="A22" s="280" t="s">
        <v>1030</v>
      </c>
      <c r="B22" s="281" t="s">
        <v>770</v>
      </c>
      <c r="D22" s="284"/>
      <c r="E22" s="281" t="s">
        <v>1031</v>
      </c>
      <c r="G22" s="284"/>
      <c r="H22" s="285"/>
    </row>
    <row r="23" spans="1:15" s="8" customFormat="1" ht="18.75" customHeight="1">
      <c r="A23" s="280" t="s">
        <v>1032</v>
      </c>
      <c r="B23" s="281" t="s">
        <v>1033</v>
      </c>
      <c r="D23" s="284"/>
      <c r="E23" s="281" t="s">
        <v>1034</v>
      </c>
      <c r="G23" s="284"/>
      <c r="H23" s="285"/>
    </row>
    <row r="24" spans="1:15" s="8" customFormat="1" ht="18.75" customHeight="1">
      <c r="A24" s="280" t="s">
        <v>1035</v>
      </c>
      <c r="B24" s="281" t="s">
        <v>1036</v>
      </c>
      <c r="D24" s="284"/>
      <c r="E24" s="281" t="s">
        <v>1370</v>
      </c>
      <c r="G24" s="284"/>
      <c r="H24" s="285"/>
    </row>
    <row r="25" spans="1:15" s="8" customFormat="1" ht="18.75" customHeight="1">
      <c r="A25" s="280" t="s">
        <v>1037</v>
      </c>
      <c r="B25" s="281" t="s">
        <v>1038</v>
      </c>
      <c r="D25" s="284"/>
      <c r="E25" s="281" t="s">
        <v>1085</v>
      </c>
      <c r="F25" s="281"/>
      <c r="G25" s="284"/>
      <c r="H25" s="285"/>
    </row>
    <row r="26" spans="1:15" s="8" customFormat="1" ht="18.75" customHeight="1">
      <c r="A26" s="286" t="s">
        <v>1039</v>
      </c>
      <c r="B26" s="287" t="s">
        <v>1040</v>
      </c>
      <c r="C26" s="288"/>
      <c r="D26" s="289"/>
      <c r="E26" s="289"/>
      <c r="F26" s="287"/>
      <c r="G26" s="289"/>
      <c r="H26" s="290"/>
    </row>
    <row r="27" spans="1:15" ht="20.100000000000001" customHeight="1">
      <c r="A27" s="531" t="s">
        <v>1</v>
      </c>
      <c r="B27" s="532" t="s">
        <v>232</v>
      </c>
      <c r="C27" s="1016" t="s">
        <v>14</v>
      </c>
      <c r="D27" s="1017"/>
      <c r="E27" s="982" t="s">
        <v>233</v>
      </c>
      <c r="F27" s="983"/>
      <c r="G27" s="1016" t="s">
        <v>15</v>
      </c>
      <c r="H27" s="1017"/>
      <c r="M27" s="8"/>
      <c r="N27" s="8"/>
      <c r="O27" s="8"/>
    </row>
    <row r="28" spans="1:15" ht="19.5" customHeight="1">
      <c r="A28" s="293" t="s">
        <v>587</v>
      </c>
      <c r="B28" s="515" t="s">
        <v>16</v>
      </c>
      <c r="C28" s="970" t="s">
        <v>16</v>
      </c>
      <c r="D28" s="971"/>
      <c r="E28" s="972"/>
      <c r="F28" s="972"/>
      <c r="G28" s="972"/>
      <c r="H28" s="973"/>
      <c r="J28" s="7"/>
      <c r="K28" s="7"/>
      <c r="L28" s="7"/>
      <c r="M28" s="7"/>
    </row>
    <row r="29" spans="1:15" ht="19.5" customHeight="1">
      <c r="A29" s="292" t="s">
        <v>1041</v>
      </c>
      <c r="B29" s="514" t="s">
        <v>16</v>
      </c>
      <c r="C29" s="974" t="s">
        <v>16</v>
      </c>
      <c r="D29" s="975"/>
      <c r="E29" s="987"/>
      <c r="F29" s="987"/>
      <c r="G29" s="987"/>
      <c r="H29" s="988"/>
      <c r="J29" s="7"/>
      <c r="K29" s="7"/>
      <c r="L29" s="7"/>
      <c r="M29" s="7"/>
    </row>
    <row r="30" spans="1:15" ht="19.5" customHeight="1">
      <c r="A30" s="293" t="s">
        <v>4</v>
      </c>
      <c r="B30" s="515" t="s">
        <v>16</v>
      </c>
      <c r="C30" s="970" t="s">
        <v>16</v>
      </c>
      <c r="D30" s="971"/>
      <c r="E30" s="972"/>
      <c r="F30" s="972"/>
      <c r="G30" s="972"/>
      <c r="H30" s="973"/>
      <c r="J30" s="7"/>
      <c r="K30" s="7"/>
      <c r="L30" s="7"/>
      <c r="M30" s="7"/>
    </row>
    <row r="31" spans="1:15" ht="19.5" customHeight="1">
      <c r="A31" s="292" t="s">
        <v>1042</v>
      </c>
      <c r="B31" s="514" t="s">
        <v>16</v>
      </c>
      <c r="C31" s="974" t="s">
        <v>16</v>
      </c>
      <c r="D31" s="975"/>
      <c r="E31" s="987" t="s">
        <v>16</v>
      </c>
      <c r="F31" s="987" t="s">
        <v>16</v>
      </c>
      <c r="G31" s="987"/>
      <c r="H31" s="988"/>
      <c r="J31" s="7"/>
      <c r="K31" s="7"/>
      <c r="L31" s="7"/>
      <c r="M31" s="7"/>
    </row>
    <row r="32" spans="1:15" ht="19.5" customHeight="1">
      <c r="A32" s="293" t="s">
        <v>1043</v>
      </c>
      <c r="B32" s="515" t="s">
        <v>16</v>
      </c>
      <c r="C32" s="970" t="s">
        <v>16</v>
      </c>
      <c r="D32" s="971"/>
      <c r="E32" s="972"/>
      <c r="F32" s="972"/>
      <c r="G32" s="972"/>
      <c r="H32" s="973"/>
      <c r="J32" s="7"/>
      <c r="K32" s="7"/>
      <c r="L32" s="7"/>
      <c r="M32" s="7"/>
    </row>
    <row r="33" spans="1:13" ht="4.5" customHeight="1">
      <c r="A33" s="984"/>
      <c r="B33" s="985"/>
      <c r="C33" s="985"/>
      <c r="D33" s="985"/>
      <c r="E33" s="985"/>
      <c r="F33" s="985"/>
      <c r="G33" s="985"/>
      <c r="H33" s="986"/>
      <c r="J33" s="7"/>
      <c r="K33" s="7"/>
      <c r="L33" s="7"/>
      <c r="M33" s="7"/>
    </row>
    <row r="34" spans="1:13" ht="19.5" customHeight="1">
      <c r="A34" s="292" t="s">
        <v>1044</v>
      </c>
      <c r="B34" s="514"/>
      <c r="C34" s="974" t="s">
        <v>16</v>
      </c>
      <c r="D34" s="975"/>
      <c r="E34" s="974" t="s">
        <v>16</v>
      </c>
      <c r="F34" s="975"/>
      <c r="G34" s="974" t="s">
        <v>16</v>
      </c>
      <c r="H34" s="976"/>
      <c r="J34" s="7"/>
      <c r="K34" s="7"/>
      <c r="L34" s="7"/>
      <c r="M34" s="7"/>
    </row>
    <row r="35" spans="1:13" ht="19.5" customHeight="1">
      <c r="A35" s="293" t="s">
        <v>3</v>
      </c>
      <c r="B35" s="515"/>
      <c r="C35" s="970" t="s">
        <v>16</v>
      </c>
      <c r="D35" s="971"/>
      <c r="E35" s="970" t="s">
        <v>16</v>
      </c>
      <c r="F35" s="971"/>
      <c r="G35" s="970" t="s">
        <v>16</v>
      </c>
      <c r="H35" s="989"/>
      <c r="J35" s="7"/>
      <c r="K35" s="7"/>
      <c r="L35" s="7"/>
      <c r="M35" s="7"/>
    </row>
    <row r="36" spans="1:13" ht="19.5" customHeight="1">
      <c r="A36" s="292" t="s">
        <v>76</v>
      </c>
      <c r="B36" s="514"/>
      <c r="C36" s="974" t="s">
        <v>16</v>
      </c>
      <c r="D36" s="975"/>
      <c r="E36" s="974" t="s">
        <v>16</v>
      </c>
      <c r="F36" s="975"/>
      <c r="G36" s="974" t="s">
        <v>16</v>
      </c>
      <c r="H36" s="976"/>
      <c r="J36" s="7"/>
      <c r="K36" s="7"/>
      <c r="L36" s="7"/>
      <c r="M36" s="7"/>
    </row>
    <row r="37" spans="1:13" ht="19.5" customHeight="1">
      <c r="A37" s="293" t="s">
        <v>1047</v>
      </c>
      <c r="B37" s="515"/>
      <c r="C37" s="970" t="s">
        <v>16</v>
      </c>
      <c r="D37" s="971" t="s">
        <v>16</v>
      </c>
      <c r="E37" s="970" t="s">
        <v>16</v>
      </c>
      <c r="F37" s="971" t="s">
        <v>16</v>
      </c>
      <c r="G37" s="970" t="s">
        <v>16</v>
      </c>
      <c r="H37" s="989" t="s">
        <v>16</v>
      </c>
      <c r="J37" s="7"/>
      <c r="K37" s="7"/>
      <c r="L37" s="7"/>
      <c r="M37" s="7"/>
    </row>
    <row r="38" spans="1:13" ht="19.5" customHeight="1">
      <c r="A38" s="292" t="s">
        <v>80</v>
      </c>
      <c r="B38" s="514"/>
      <c r="C38" s="974" t="s">
        <v>16</v>
      </c>
      <c r="D38" s="975"/>
      <c r="E38" s="974" t="s">
        <v>16</v>
      </c>
      <c r="F38" s="975"/>
      <c r="G38" s="974" t="s">
        <v>16</v>
      </c>
      <c r="H38" s="976"/>
      <c r="J38" s="7"/>
      <c r="K38" s="7"/>
      <c r="L38" s="7"/>
      <c r="M38" s="7"/>
    </row>
    <row r="39" spans="1:13" ht="19.5" customHeight="1">
      <c r="A39" s="293" t="s">
        <v>78</v>
      </c>
      <c r="B39" s="515"/>
      <c r="C39" s="970" t="s">
        <v>16</v>
      </c>
      <c r="D39" s="971" t="s">
        <v>16</v>
      </c>
      <c r="E39" s="970" t="s">
        <v>16</v>
      </c>
      <c r="F39" s="971" t="s">
        <v>16</v>
      </c>
      <c r="G39" s="970" t="s">
        <v>16</v>
      </c>
      <c r="H39" s="989" t="s">
        <v>16</v>
      </c>
      <c r="J39" s="7"/>
      <c r="K39" s="7"/>
      <c r="L39" s="7"/>
      <c r="M39" s="7"/>
    </row>
    <row r="40" spans="1:13" ht="19.5" customHeight="1">
      <c r="A40" s="292" t="s">
        <v>312</v>
      </c>
      <c r="B40" s="514"/>
      <c r="C40" s="974" t="s">
        <v>16</v>
      </c>
      <c r="D40" s="975" t="s">
        <v>16</v>
      </c>
      <c r="E40" s="974" t="s">
        <v>16</v>
      </c>
      <c r="F40" s="975" t="s">
        <v>16</v>
      </c>
      <c r="G40" s="974" t="s">
        <v>16</v>
      </c>
      <c r="H40" s="976" t="s">
        <v>16</v>
      </c>
      <c r="J40" s="7"/>
      <c r="K40" s="7"/>
      <c r="L40" s="7"/>
      <c r="M40" s="7"/>
    </row>
    <row r="41" spans="1:13" ht="4.5" customHeight="1">
      <c r="A41" s="990"/>
      <c r="B41" s="991"/>
      <c r="C41" s="991"/>
      <c r="D41" s="991"/>
      <c r="E41" s="991"/>
      <c r="F41" s="991"/>
      <c r="G41" s="991"/>
      <c r="H41" s="992"/>
      <c r="J41" s="7"/>
      <c r="K41" s="7"/>
      <c r="L41" s="7"/>
      <c r="M41" s="7"/>
    </row>
    <row r="42" spans="1:13" ht="19.5" customHeight="1">
      <c r="A42" s="292" t="s">
        <v>1045</v>
      </c>
      <c r="B42" s="514"/>
      <c r="C42" s="974"/>
      <c r="D42" s="975"/>
      <c r="E42" s="987" t="s">
        <v>16</v>
      </c>
      <c r="F42" s="987" t="s">
        <v>16</v>
      </c>
      <c r="G42" s="987"/>
      <c r="H42" s="988"/>
      <c r="J42" s="7"/>
      <c r="K42" s="7"/>
      <c r="L42" s="7"/>
      <c r="M42" s="7"/>
    </row>
    <row r="43" spans="1:13" ht="19.5" customHeight="1">
      <c r="A43" s="293" t="s">
        <v>589</v>
      </c>
      <c r="B43" s="515"/>
      <c r="C43" s="970"/>
      <c r="D43" s="971"/>
      <c r="E43" s="972" t="s">
        <v>16</v>
      </c>
      <c r="F43" s="972" t="s">
        <v>16</v>
      </c>
      <c r="G43" s="972" t="s">
        <v>16</v>
      </c>
      <c r="H43" s="973"/>
      <c r="J43" s="7"/>
      <c r="K43" s="7"/>
      <c r="L43" s="7"/>
      <c r="M43" s="7"/>
    </row>
    <row r="44" spans="1:13" ht="19.5" customHeight="1">
      <c r="A44" s="292" t="s">
        <v>588</v>
      </c>
      <c r="B44" s="514"/>
      <c r="C44" s="974"/>
      <c r="D44" s="975"/>
      <c r="E44" s="987" t="s">
        <v>16</v>
      </c>
      <c r="F44" s="987" t="s">
        <v>16</v>
      </c>
      <c r="G44" s="987" t="s">
        <v>16</v>
      </c>
      <c r="H44" s="988" t="s">
        <v>16</v>
      </c>
      <c r="J44" s="7"/>
      <c r="K44" s="7"/>
      <c r="L44" s="7"/>
      <c r="M44" s="7"/>
    </row>
    <row r="45" spans="1:13" ht="19.5" customHeight="1">
      <c r="A45" s="293" t="s">
        <v>52</v>
      </c>
      <c r="B45" s="515"/>
      <c r="C45" s="970"/>
      <c r="D45" s="971"/>
      <c r="E45" s="972" t="s">
        <v>16</v>
      </c>
      <c r="F45" s="972" t="s">
        <v>16</v>
      </c>
      <c r="G45" s="972" t="s">
        <v>16</v>
      </c>
      <c r="H45" s="973" t="s">
        <v>16</v>
      </c>
      <c r="J45" s="7"/>
      <c r="K45" s="7"/>
      <c r="L45" s="7"/>
      <c r="M45" s="7"/>
    </row>
    <row r="46" spans="1:13" ht="19.5" customHeight="1">
      <c r="A46" s="292" t="s">
        <v>1588</v>
      </c>
      <c r="B46" s="514"/>
      <c r="C46" s="974"/>
      <c r="D46" s="975"/>
      <c r="E46" s="987" t="s">
        <v>16</v>
      </c>
      <c r="F46" s="987" t="s">
        <v>16</v>
      </c>
      <c r="G46" s="987" t="s">
        <v>16</v>
      </c>
      <c r="H46" s="988" t="s">
        <v>16</v>
      </c>
      <c r="J46" s="7"/>
      <c r="K46" s="7"/>
      <c r="L46" s="7"/>
      <c r="M46" s="7"/>
    </row>
    <row r="47" spans="1:13" ht="30.75" customHeight="1">
      <c r="A47" s="293" t="s">
        <v>126</v>
      </c>
      <c r="B47" s="515"/>
      <c r="C47" s="970"/>
      <c r="D47" s="971"/>
      <c r="E47" s="972" t="s">
        <v>16</v>
      </c>
      <c r="F47" s="972" t="s">
        <v>16</v>
      </c>
      <c r="G47" s="972" t="s">
        <v>16</v>
      </c>
      <c r="H47" s="973" t="s">
        <v>16</v>
      </c>
      <c r="J47" s="7"/>
      <c r="K47" s="7"/>
      <c r="L47" s="7"/>
      <c r="M47" s="7"/>
    </row>
    <row r="48" spans="1:13" ht="19.5" customHeight="1">
      <c r="A48" s="292" t="s">
        <v>8</v>
      </c>
      <c r="B48" s="514"/>
      <c r="C48" s="974"/>
      <c r="D48" s="975"/>
      <c r="E48" s="987" t="s">
        <v>16</v>
      </c>
      <c r="F48" s="987" t="s">
        <v>16</v>
      </c>
      <c r="G48" s="987" t="s">
        <v>16</v>
      </c>
      <c r="H48" s="988" t="s">
        <v>16</v>
      </c>
      <c r="J48" s="7"/>
      <c r="K48" s="7"/>
      <c r="L48" s="7"/>
      <c r="M48" s="7"/>
    </row>
    <row r="49" spans="1:13" ht="19.5" customHeight="1">
      <c r="A49" s="293" t="s">
        <v>28</v>
      </c>
      <c r="B49" s="515"/>
      <c r="C49" s="970"/>
      <c r="D49" s="971"/>
      <c r="E49" s="972" t="s">
        <v>16</v>
      </c>
      <c r="F49" s="972" t="s">
        <v>16</v>
      </c>
      <c r="G49" s="972" t="s">
        <v>16</v>
      </c>
      <c r="H49" s="973" t="s">
        <v>16</v>
      </c>
      <c r="J49" s="7"/>
      <c r="K49" s="7"/>
      <c r="L49" s="7"/>
      <c r="M49" s="7"/>
    </row>
    <row r="50" spans="1:13" ht="19.5" customHeight="1">
      <c r="A50" s="292" t="s">
        <v>31</v>
      </c>
      <c r="B50" s="514"/>
      <c r="C50" s="974"/>
      <c r="D50" s="975"/>
      <c r="E50" s="987" t="s">
        <v>16</v>
      </c>
      <c r="F50" s="987" t="s">
        <v>16</v>
      </c>
      <c r="G50" s="987" t="s">
        <v>16</v>
      </c>
      <c r="H50" s="988" t="s">
        <v>16</v>
      </c>
      <c r="J50" s="7"/>
      <c r="K50" s="7"/>
      <c r="L50" s="7"/>
      <c r="M50" s="7"/>
    </row>
    <row r="51" spans="1:13" ht="19.5" customHeight="1">
      <c r="A51" s="293" t="s">
        <v>1046</v>
      </c>
      <c r="B51" s="515"/>
      <c r="C51" s="970"/>
      <c r="D51" s="971"/>
      <c r="E51" s="972" t="s">
        <v>16</v>
      </c>
      <c r="F51" s="972" t="s">
        <v>16</v>
      </c>
      <c r="G51" s="972" t="s">
        <v>16</v>
      </c>
      <c r="H51" s="973" t="s">
        <v>16</v>
      </c>
      <c r="J51" s="7"/>
      <c r="K51" s="7"/>
      <c r="L51" s="7"/>
      <c r="M51" s="7"/>
    </row>
    <row r="52" spans="1:13" ht="19.5" customHeight="1">
      <c r="A52" s="292" t="s">
        <v>361</v>
      </c>
      <c r="B52" s="514"/>
      <c r="C52" s="974"/>
      <c r="D52" s="975"/>
      <c r="E52" s="987" t="s">
        <v>16</v>
      </c>
      <c r="F52" s="987" t="s">
        <v>16</v>
      </c>
      <c r="G52" s="987" t="s">
        <v>16</v>
      </c>
      <c r="H52" s="988" t="s">
        <v>16</v>
      </c>
      <c r="J52" s="7"/>
      <c r="K52" s="7"/>
      <c r="L52" s="7"/>
      <c r="M52" s="7"/>
    </row>
    <row r="53" spans="1:13" ht="19.5" customHeight="1">
      <c r="A53" s="293" t="s">
        <v>75</v>
      </c>
      <c r="B53" s="515"/>
      <c r="C53" s="970"/>
      <c r="D53" s="971"/>
      <c r="E53" s="972" t="s">
        <v>16</v>
      </c>
      <c r="F53" s="972" t="s">
        <v>16</v>
      </c>
      <c r="G53" s="972" t="s">
        <v>16</v>
      </c>
      <c r="H53" s="973" t="s">
        <v>16</v>
      </c>
      <c r="J53" s="7"/>
      <c r="K53" s="7"/>
      <c r="L53" s="7"/>
      <c r="M53" s="7"/>
    </row>
    <row r="54" spans="1:13" ht="19.5" customHeight="1">
      <c r="A54" s="292" t="s">
        <v>77</v>
      </c>
      <c r="B54" s="514"/>
      <c r="C54" s="974"/>
      <c r="D54" s="975"/>
      <c r="E54" s="987" t="s">
        <v>16</v>
      </c>
      <c r="F54" s="987" t="s">
        <v>16</v>
      </c>
      <c r="G54" s="987" t="s">
        <v>16</v>
      </c>
      <c r="H54" s="988" t="s">
        <v>16</v>
      </c>
      <c r="J54" s="7"/>
      <c r="K54" s="7"/>
      <c r="L54" s="7"/>
      <c r="M54" s="7"/>
    </row>
    <row r="55" spans="1:13" ht="4.5" customHeight="1">
      <c r="A55" s="990"/>
      <c r="B55" s="991"/>
      <c r="C55" s="991"/>
      <c r="D55" s="991"/>
      <c r="E55" s="991"/>
      <c r="F55" s="991"/>
      <c r="G55" s="991"/>
      <c r="H55" s="992"/>
      <c r="J55" s="7"/>
      <c r="K55" s="7"/>
      <c r="L55" s="7"/>
      <c r="M55" s="7"/>
    </row>
    <row r="56" spans="1:13" ht="32.25" customHeight="1">
      <c r="A56" s="293" t="s">
        <v>1050</v>
      </c>
      <c r="B56" s="515"/>
      <c r="C56" s="970"/>
      <c r="D56" s="971"/>
      <c r="E56" s="972"/>
      <c r="F56" s="972"/>
      <c r="G56" s="972" t="s">
        <v>16</v>
      </c>
      <c r="H56" s="973" t="s">
        <v>16</v>
      </c>
      <c r="J56" s="7"/>
      <c r="K56" s="7"/>
      <c r="L56" s="7"/>
      <c r="M56" s="7"/>
    </row>
    <row r="57" spans="1:13" ht="19.5" customHeight="1">
      <c r="A57" s="292" t="s">
        <v>129</v>
      </c>
      <c r="B57" s="514"/>
      <c r="C57" s="974"/>
      <c r="D57" s="975"/>
      <c r="E57" s="987"/>
      <c r="F57" s="987"/>
      <c r="G57" s="987" t="s">
        <v>16</v>
      </c>
      <c r="H57" s="988" t="s">
        <v>16</v>
      </c>
      <c r="J57" s="7"/>
      <c r="K57" s="7"/>
      <c r="L57" s="7"/>
      <c r="M57" s="7"/>
    </row>
    <row r="58" spans="1:13" ht="19.5" customHeight="1">
      <c r="A58" s="293" t="s">
        <v>119</v>
      </c>
      <c r="B58" s="515"/>
      <c r="C58" s="970"/>
      <c r="D58" s="971"/>
      <c r="E58" s="972"/>
      <c r="F58" s="972"/>
      <c r="G58" s="972" t="s">
        <v>16</v>
      </c>
      <c r="H58" s="973" t="s">
        <v>16</v>
      </c>
      <c r="J58" s="7"/>
      <c r="K58" s="7"/>
      <c r="L58" s="7"/>
      <c r="M58" s="7"/>
    </row>
    <row r="59" spans="1:13" ht="19.5" customHeight="1">
      <c r="A59" s="292" t="s">
        <v>79</v>
      </c>
      <c r="B59" s="514"/>
      <c r="C59" s="974"/>
      <c r="D59" s="975"/>
      <c r="E59" s="987"/>
      <c r="F59" s="987"/>
      <c r="G59" s="987" t="s">
        <v>16</v>
      </c>
      <c r="H59" s="988" t="s">
        <v>16</v>
      </c>
      <c r="J59" s="7"/>
      <c r="K59" s="7"/>
      <c r="L59" s="7"/>
      <c r="M59" s="7"/>
    </row>
    <row r="60" spans="1:13" ht="19.5" customHeight="1">
      <c r="A60" s="293" t="s">
        <v>33</v>
      </c>
      <c r="B60" s="515"/>
      <c r="C60" s="970"/>
      <c r="D60" s="971"/>
      <c r="E60" s="972"/>
      <c r="F60" s="972"/>
      <c r="G60" s="972" t="s">
        <v>16</v>
      </c>
      <c r="H60" s="973" t="s">
        <v>16</v>
      </c>
      <c r="J60" s="7"/>
      <c r="K60" s="7"/>
      <c r="L60" s="7"/>
      <c r="M60" s="7"/>
    </row>
    <row r="61" spans="1:13" ht="19.5" customHeight="1">
      <c r="A61" s="292" t="s">
        <v>1049</v>
      </c>
      <c r="B61" s="514"/>
      <c r="C61" s="974"/>
      <c r="D61" s="975"/>
      <c r="E61" s="987"/>
      <c r="F61" s="987"/>
      <c r="G61" s="987" t="s">
        <v>16</v>
      </c>
      <c r="H61" s="988" t="s">
        <v>16</v>
      </c>
      <c r="J61" s="7"/>
      <c r="K61" s="7"/>
      <c r="L61" s="7"/>
      <c r="M61" s="7"/>
    </row>
    <row r="62" spans="1:13" ht="19.5" customHeight="1">
      <c r="A62" s="293" t="s">
        <v>38</v>
      </c>
      <c r="B62" s="515"/>
      <c r="C62" s="970"/>
      <c r="D62" s="971"/>
      <c r="E62" s="972"/>
      <c r="F62" s="972"/>
      <c r="G62" s="972" t="s">
        <v>16</v>
      </c>
      <c r="H62" s="973" t="s">
        <v>16</v>
      </c>
      <c r="J62" s="7"/>
      <c r="K62" s="7"/>
      <c r="L62" s="7"/>
      <c r="M62" s="7"/>
    </row>
    <row r="63" spans="1:13" ht="19.5" customHeight="1">
      <c r="A63" s="292" t="s">
        <v>69</v>
      </c>
      <c r="B63" s="514"/>
      <c r="C63" s="974"/>
      <c r="D63" s="975"/>
      <c r="E63" s="987"/>
      <c r="F63" s="987"/>
      <c r="G63" s="987" t="s">
        <v>16</v>
      </c>
      <c r="H63" s="988" t="s">
        <v>16</v>
      </c>
      <c r="J63" s="7"/>
      <c r="K63" s="7"/>
      <c r="L63" s="7"/>
      <c r="M63" s="7"/>
    </row>
    <row r="64" spans="1:13" ht="16.5">
      <c r="A64" s="293" t="s">
        <v>1048</v>
      </c>
      <c r="B64" s="515"/>
      <c r="C64" s="970"/>
      <c r="D64" s="971"/>
      <c r="E64" s="972"/>
      <c r="F64" s="972"/>
      <c r="G64" s="972" t="s">
        <v>16</v>
      </c>
      <c r="H64" s="973" t="s">
        <v>16</v>
      </c>
      <c r="J64" s="7"/>
      <c r="K64" s="7"/>
      <c r="L64" s="7"/>
      <c r="M64" s="7"/>
    </row>
    <row r="65" spans="1:13" ht="19.5" customHeight="1">
      <c r="A65" s="292" t="s">
        <v>42</v>
      </c>
      <c r="B65" s="514"/>
      <c r="C65" s="974"/>
      <c r="D65" s="975"/>
      <c r="E65" s="987"/>
      <c r="F65" s="987"/>
      <c r="G65" s="987" t="s">
        <v>16</v>
      </c>
      <c r="H65" s="988" t="s">
        <v>16</v>
      </c>
      <c r="J65" s="7"/>
      <c r="K65" s="7"/>
      <c r="L65" s="7"/>
      <c r="M65" s="7"/>
    </row>
    <row r="66" spans="1:13" ht="19.5" customHeight="1">
      <c r="A66" s="293" t="s">
        <v>111</v>
      </c>
      <c r="B66" s="515"/>
      <c r="C66" s="970"/>
      <c r="D66" s="971"/>
      <c r="E66" s="972"/>
      <c r="F66" s="972"/>
      <c r="G66" s="972" t="s">
        <v>16</v>
      </c>
      <c r="H66" s="973" t="s">
        <v>16</v>
      </c>
      <c r="J66" s="7"/>
      <c r="K66" s="7"/>
      <c r="L66" s="7"/>
      <c r="M66" s="7"/>
    </row>
    <row r="67" spans="1:13" ht="19.5" customHeight="1">
      <c r="A67" s="292" t="s">
        <v>1051</v>
      </c>
      <c r="B67" s="514"/>
      <c r="C67" s="974"/>
      <c r="D67" s="975"/>
      <c r="E67" s="987"/>
      <c r="F67" s="987"/>
      <c r="G67" s="987" t="s">
        <v>16</v>
      </c>
      <c r="H67" s="988" t="s">
        <v>16</v>
      </c>
      <c r="J67" s="7"/>
      <c r="K67" s="7"/>
      <c r="L67" s="7"/>
      <c r="M67" s="7"/>
    </row>
    <row r="68" spans="1:13" ht="19.5" customHeight="1">
      <c r="A68" s="293" t="s">
        <v>357</v>
      </c>
      <c r="B68" s="515"/>
      <c r="C68" s="970"/>
      <c r="D68" s="971"/>
      <c r="E68" s="972"/>
      <c r="F68" s="972"/>
      <c r="G68" s="972" t="s">
        <v>16</v>
      </c>
      <c r="H68" s="973" t="s">
        <v>16</v>
      </c>
      <c r="J68" s="7"/>
      <c r="K68" s="7"/>
      <c r="L68" s="7"/>
      <c r="M68" s="7"/>
    </row>
    <row r="69" spans="1:13" ht="19.5" customHeight="1">
      <c r="A69" s="292" t="s">
        <v>1052</v>
      </c>
      <c r="B69" s="514"/>
      <c r="C69" s="974"/>
      <c r="D69" s="975"/>
      <c r="E69" s="987"/>
      <c r="F69" s="987"/>
      <c r="G69" s="987" t="s">
        <v>16</v>
      </c>
      <c r="H69" s="988" t="s">
        <v>16</v>
      </c>
      <c r="J69" s="7"/>
      <c r="K69" s="7"/>
      <c r="L69" s="7"/>
      <c r="M69" s="7"/>
    </row>
    <row r="70" spans="1:13" ht="19.5" customHeight="1">
      <c r="A70" s="293" t="s">
        <v>1053</v>
      </c>
      <c r="B70" s="515"/>
      <c r="C70" s="970"/>
      <c r="D70" s="971"/>
      <c r="E70" s="972"/>
      <c r="F70" s="972"/>
      <c r="G70" s="972" t="s">
        <v>16</v>
      </c>
      <c r="H70" s="973" t="s">
        <v>16</v>
      </c>
      <c r="J70" s="7"/>
      <c r="K70" s="7"/>
      <c r="L70" s="7"/>
      <c r="M70" s="7"/>
    </row>
    <row r="71" spans="1:13" ht="19.5" customHeight="1">
      <c r="A71" s="292" t="s">
        <v>947</v>
      </c>
      <c r="B71" s="516">
        <v>10000</v>
      </c>
      <c r="C71" s="1018">
        <v>10000</v>
      </c>
      <c r="D71" s="1019"/>
      <c r="E71" s="1020">
        <v>10000</v>
      </c>
      <c r="F71" s="1021"/>
      <c r="G71" s="1020">
        <v>10000</v>
      </c>
      <c r="H71" s="1022"/>
      <c r="J71" s="7"/>
      <c r="K71" s="7"/>
      <c r="L71" s="7"/>
      <c r="M71" s="7"/>
    </row>
    <row r="72" spans="1:13" ht="4.5" customHeight="1">
      <c r="A72" s="1023"/>
      <c r="B72" s="1024"/>
      <c r="C72" s="1024"/>
      <c r="D72" s="1024"/>
      <c r="E72" s="1024"/>
      <c r="F72" s="1024"/>
      <c r="G72" s="1024"/>
      <c r="H72" s="1025"/>
      <c r="J72" s="7"/>
      <c r="K72" s="7"/>
      <c r="L72" s="7"/>
      <c r="M72" s="7"/>
    </row>
    <row r="73" spans="1:13" ht="19.5" customHeight="1">
      <c r="A73" s="257" t="s">
        <v>1054</v>
      </c>
      <c r="B73" s="1026"/>
      <c r="C73" s="1027"/>
      <c r="D73" s="1027"/>
      <c r="E73" s="1027"/>
      <c r="F73" s="1028"/>
      <c r="G73" s="970"/>
      <c r="H73" s="989"/>
      <c r="J73" s="7"/>
      <c r="K73" s="7"/>
      <c r="L73" s="7"/>
      <c r="M73" s="7"/>
    </row>
    <row r="74" spans="1:13" ht="19.5" customHeight="1">
      <c r="A74" s="251" t="s">
        <v>1055</v>
      </c>
      <c r="B74" s="1029"/>
      <c r="C74" s="1030"/>
      <c r="D74" s="1030"/>
      <c r="E74" s="1030"/>
      <c r="F74" s="1031"/>
      <c r="G74" s="993" t="s">
        <v>1371</v>
      </c>
      <c r="H74" s="994"/>
      <c r="J74" s="7"/>
      <c r="K74" s="7"/>
      <c r="L74" s="7"/>
      <c r="M74" s="7"/>
    </row>
    <row r="75" spans="1:13" ht="19.5" customHeight="1">
      <c r="A75" s="294" t="s">
        <v>1056</v>
      </c>
      <c r="B75" s="1032"/>
      <c r="C75" s="1033"/>
      <c r="D75" s="1033"/>
      <c r="E75" s="1033"/>
      <c r="F75" s="1034"/>
      <c r="G75" s="1041">
        <v>80000</v>
      </c>
      <c r="H75" s="1042"/>
      <c r="J75" s="7"/>
      <c r="K75" s="7"/>
      <c r="L75" s="7"/>
      <c r="M75" s="7"/>
    </row>
    <row r="76" spans="1:13" ht="19.5" customHeight="1">
      <c r="A76" s="295" t="s">
        <v>1057</v>
      </c>
      <c r="B76" s="1035"/>
      <c r="C76" s="1036"/>
      <c r="D76" s="1036"/>
      <c r="E76" s="1036"/>
      <c r="F76" s="1037"/>
      <c r="G76" s="1043"/>
      <c r="H76" s="1044"/>
      <c r="J76" s="7"/>
      <c r="K76" s="7"/>
      <c r="L76" s="7"/>
      <c r="M76" s="7"/>
    </row>
    <row r="77" spans="1:13" ht="19.5" customHeight="1">
      <c r="A77" s="295" t="s">
        <v>253</v>
      </c>
      <c r="B77" s="1035"/>
      <c r="C77" s="1036"/>
      <c r="D77" s="1036"/>
      <c r="E77" s="1036"/>
      <c r="F77" s="1037"/>
      <c r="G77" s="1043"/>
      <c r="H77" s="1044"/>
      <c r="J77" s="7"/>
      <c r="K77" s="7"/>
      <c r="L77" s="7"/>
      <c r="M77" s="7"/>
    </row>
    <row r="78" spans="1:13" ht="19.5" customHeight="1">
      <c r="A78" s="295" t="s">
        <v>117</v>
      </c>
      <c r="B78" s="1035"/>
      <c r="C78" s="1036"/>
      <c r="D78" s="1036"/>
      <c r="E78" s="1036"/>
      <c r="F78" s="1037"/>
      <c r="G78" s="1043"/>
      <c r="H78" s="1044"/>
      <c r="J78" s="7"/>
      <c r="K78" s="7"/>
      <c r="L78" s="7"/>
      <c r="M78" s="7"/>
    </row>
    <row r="79" spans="1:13" ht="19.5" customHeight="1">
      <c r="A79" s="296" t="s">
        <v>1063</v>
      </c>
      <c r="B79" s="1047"/>
      <c r="C79" s="1048"/>
      <c r="D79" s="1048"/>
      <c r="E79" s="1048"/>
      <c r="F79" s="1049"/>
      <c r="G79" s="1050"/>
      <c r="H79" s="1051"/>
      <c r="J79" s="7"/>
      <c r="K79" s="7"/>
      <c r="L79" s="7"/>
      <c r="M79" s="7"/>
    </row>
    <row r="80" spans="1:13" ht="3.75" customHeight="1">
      <c r="A80" s="1023"/>
      <c r="B80" s="1024"/>
      <c r="C80" s="1024"/>
      <c r="D80" s="1024"/>
      <c r="E80" s="1024"/>
      <c r="F80" s="1024"/>
      <c r="G80" s="1024"/>
      <c r="H80" s="1025"/>
      <c r="J80" s="7"/>
      <c r="K80" s="7"/>
      <c r="L80" s="7"/>
      <c r="M80" s="7"/>
    </row>
    <row r="81" spans="1:13" ht="19.5" customHeight="1">
      <c r="A81" s="257" t="s">
        <v>1058</v>
      </c>
      <c r="B81" s="1026"/>
      <c r="C81" s="1027"/>
      <c r="D81" s="1027"/>
      <c r="E81" s="1027"/>
      <c r="F81" s="1028"/>
      <c r="G81" s="970"/>
      <c r="H81" s="989"/>
      <c r="J81" s="7"/>
      <c r="K81" s="7"/>
      <c r="L81" s="7"/>
      <c r="M81" s="7"/>
    </row>
    <row r="82" spans="1:13" ht="19.5" customHeight="1">
      <c r="A82" s="251" t="s">
        <v>1055</v>
      </c>
      <c r="B82" s="1029"/>
      <c r="C82" s="1030"/>
      <c r="D82" s="1030"/>
      <c r="E82" s="1030"/>
      <c r="F82" s="1031"/>
      <c r="G82" s="993" t="s">
        <v>1372</v>
      </c>
      <c r="H82" s="994"/>
      <c r="J82" s="7"/>
      <c r="K82" s="7"/>
      <c r="L82" s="7"/>
      <c r="M82" s="7"/>
    </row>
    <row r="83" spans="1:13" ht="19.5" customHeight="1">
      <c r="A83" s="294" t="s">
        <v>35</v>
      </c>
      <c r="B83" s="1032"/>
      <c r="C83" s="1033"/>
      <c r="D83" s="1033"/>
      <c r="E83" s="1033"/>
      <c r="F83" s="1034"/>
      <c r="G83" s="1041">
        <v>70000</v>
      </c>
      <c r="H83" s="1042"/>
      <c r="J83" s="7"/>
      <c r="K83" s="7"/>
      <c r="L83" s="7"/>
      <c r="M83" s="7"/>
    </row>
    <row r="84" spans="1:13" ht="19.5" customHeight="1">
      <c r="A84" s="295" t="s">
        <v>120</v>
      </c>
      <c r="B84" s="1035"/>
      <c r="C84" s="1036"/>
      <c r="D84" s="1036"/>
      <c r="E84" s="1036"/>
      <c r="F84" s="1037"/>
      <c r="G84" s="1043"/>
      <c r="H84" s="1044"/>
      <c r="J84" s="7"/>
      <c r="K84" s="7"/>
      <c r="L84" s="7"/>
      <c r="M84" s="7"/>
    </row>
    <row r="85" spans="1:13" ht="19.5" customHeight="1">
      <c r="A85" s="295" t="s">
        <v>1059</v>
      </c>
      <c r="B85" s="1035"/>
      <c r="C85" s="1036"/>
      <c r="D85" s="1036"/>
      <c r="E85" s="1036"/>
      <c r="F85" s="1037"/>
      <c r="G85" s="1043"/>
      <c r="H85" s="1044"/>
      <c r="J85" s="7"/>
      <c r="K85" s="7"/>
      <c r="L85" s="7"/>
      <c r="M85" s="7"/>
    </row>
    <row r="86" spans="1:13" ht="19.5" customHeight="1">
      <c r="A86" s="295" t="s">
        <v>1060</v>
      </c>
      <c r="B86" s="1035"/>
      <c r="C86" s="1036"/>
      <c r="D86" s="1036"/>
      <c r="E86" s="1036"/>
      <c r="F86" s="1037"/>
      <c r="G86" s="1043"/>
      <c r="H86" s="1044"/>
      <c r="J86" s="7"/>
      <c r="K86" s="7"/>
      <c r="L86" s="7"/>
      <c r="M86" s="7"/>
    </row>
    <row r="87" spans="1:13" ht="19.5" customHeight="1">
      <c r="A87" s="295" t="s">
        <v>285</v>
      </c>
      <c r="B87" s="1035"/>
      <c r="C87" s="1036"/>
      <c r="D87" s="1036"/>
      <c r="E87" s="1036"/>
      <c r="F87" s="1037"/>
      <c r="G87" s="1043"/>
      <c r="H87" s="1044"/>
      <c r="J87" s="7"/>
      <c r="K87" s="7"/>
      <c r="L87" s="7"/>
      <c r="M87" s="7"/>
    </row>
    <row r="88" spans="1:13" ht="19.5" customHeight="1">
      <c r="A88" s="295" t="s">
        <v>1061</v>
      </c>
      <c r="B88" s="1035"/>
      <c r="C88" s="1036"/>
      <c r="D88" s="1036"/>
      <c r="E88" s="1036"/>
      <c r="F88" s="1037"/>
      <c r="G88" s="1043"/>
      <c r="H88" s="1044"/>
      <c r="J88" s="7"/>
      <c r="K88" s="7"/>
      <c r="L88" s="7"/>
      <c r="M88" s="7"/>
    </row>
    <row r="89" spans="1:13" ht="19.5" customHeight="1" thickBot="1">
      <c r="A89" s="297" t="s">
        <v>41</v>
      </c>
      <c r="B89" s="1038"/>
      <c r="C89" s="1039"/>
      <c r="D89" s="1039"/>
      <c r="E89" s="1039"/>
      <c r="F89" s="1040"/>
      <c r="G89" s="1045"/>
      <c r="H89" s="1046"/>
      <c r="J89" s="7"/>
      <c r="K89" s="7"/>
      <c r="L89" s="7"/>
      <c r="M89" s="7"/>
    </row>
    <row r="90" spans="1:13" ht="27" customHeight="1">
      <c r="A90" s="1001"/>
      <c r="B90" s="1001"/>
      <c r="C90" s="1001"/>
      <c r="D90" s="1001"/>
      <c r="E90" s="1001"/>
      <c r="F90" s="1001"/>
      <c r="G90" s="1001"/>
      <c r="H90" s="1001"/>
      <c r="I90" s="7"/>
    </row>
    <row r="91" spans="1:13" ht="15.75">
      <c r="A91" s="9"/>
      <c r="B91" s="2"/>
      <c r="C91" s="2"/>
      <c r="D91" s="2"/>
      <c r="E91" s="2"/>
      <c r="F91" s="2"/>
      <c r="G91" s="2"/>
      <c r="H91" s="2"/>
      <c r="I91" s="7"/>
    </row>
    <row r="92" spans="1:13">
      <c r="A92" s="9"/>
      <c r="B92" s="10"/>
      <c r="C92" s="10"/>
      <c r="D92" s="10"/>
      <c r="E92" s="10"/>
      <c r="F92" s="10"/>
      <c r="G92" s="10"/>
      <c r="H92" s="10"/>
      <c r="I92" s="7"/>
    </row>
    <row r="93" spans="1:13">
      <c r="A93" s="9"/>
      <c r="B93" s="10"/>
      <c r="C93" s="10"/>
      <c r="D93" s="10"/>
      <c r="E93" s="10"/>
      <c r="F93" s="10"/>
      <c r="G93" s="10"/>
      <c r="H93" s="10"/>
      <c r="I93" s="7"/>
    </row>
    <row r="696" spans="1:1">
      <c r="A696" s="559"/>
    </row>
  </sheetData>
  <mergeCells count="174">
    <mergeCell ref="A90:H90"/>
    <mergeCell ref="A80:H80"/>
    <mergeCell ref="B81:F81"/>
    <mergeCell ref="G81:H81"/>
    <mergeCell ref="B82:F82"/>
    <mergeCell ref="G82:H82"/>
    <mergeCell ref="B83:F89"/>
    <mergeCell ref="G83:H89"/>
    <mergeCell ref="A72:H72"/>
    <mergeCell ref="B73:F73"/>
    <mergeCell ref="G73:H73"/>
    <mergeCell ref="B74:F74"/>
    <mergeCell ref="G74:H74"/>
    <mergeCell ref="B75:F79"/>
    <mergeCell ref="G75:H79"/>
    <mergeCell ref="C70:D70"/>
    <mergeCell ref="E70:F70"/>
    <mergeCell ref="G70:H70"/>
    <mergeCell ref="C71:D71"/>
    <mergeCell ref="E71:F71"/>
    <mergeCell ref="G71:H71"/>
    <mergeCell ref="C68:D68"/>
    <mergeCell ref="E68:F68"/>
    <mergeCell ref="G68:H68"/>
    <mergeCell ref="C69:D69"/>
    <mergeCell ref="E69:F69"/>
    <mergeCell ref="G69:H69"/>
    <mergeCell ref="C66:D66"/>
    <mergeCell ref="E66:F66"/>
    <mergeCell ref="G66:H66"/>
    <mergeCell ref="C67:D67"/>
    <mergeCell ref="E67:F67"/>
    <mergeCell ref="G67:H67"/>
    <mergeCell ref="C64:D64"/>
    <mergeCell ref="E64:F64"/>
    <mergeCell ref="G64:H64"/>
    <mergeCell ref="C65:D65"/>
    <mergeCell ref="E65:F65"/>
    <mergeCell ref="G65:H65"/>
    <mergeCell ref="C62:D62"/>
    <mergeCell ref="E62:F62"/>
    <mergeCell ref="G62:H62"/>
    <mergeCell ref="C63:D63"/>
    <mergeCell ref="E63:F63"/>
    <mergeCell ref="G63:H63"/>
    <mergeCell ref="C60:D60"/>
    <mergeCell ref="E60:F60"/>
    <mergeCell ref="G60:H60"/>
    <mergeCell ref="C61:D61"/>
    <mergeCell ref="E61:F61"/>
    <mergeCell ref="G61:H61"/>
    <mergeCell ref="C58:D58"/>
    <mergeCell ref="E58:F58"/>
    <mergeCell ref="G58:H58"/>
    <mergeCell ref="C59:D59"/>
    <mergeCell ref="E59:F59"/>
    <mergeCell ref="G59:H59"/>
    <mergeCell ref="A55:H55"/>
    <mergeCell ref="C56:D56"/>
    <mergeCell ref="E56:F56"/>
    <mergeCell ref="G56:H56"/>
    <mergeCell ref="C57:D57"/>
    <mergeCell ref="E57:F57"/>
    <mergeCell ref="G57:H57"/>
    <mergeCell ref="C53:D53"/>
    <mergeCell ref="E53:F53"/>
    <mergeCell ref="G53:H53"/>
    <mergeCell ref="C54:D54"/>
    <mergeCell ref="E54:F54"/>
    <mergeCell ref="G54:H54"/>
    <mergeCell ref="C51:D51"/>
    <mergeCell ref="E51:F51"/>
    <mergeCell ref="G51:H51"/>
    <mergeCell ref="C52:D52"/>
    <mergeCell ref="E52:F52"/>
    <mergeCell ref="G52:H52"/>
    <mergeCell ref="C49:D49"/>
    <mergeCell ref="E49:F49"/>
    <mergeCell ref="G49:H49"/>
    <mergeCell ref="C50:D50"/>
    <mergeCell ref="E50:F50"/>
    <mergeCell ref="G50:H50"/>
    <mergeCell ref="C47:D47"/>
    <mergeCell ref="E47:F47"/>
    <mergeCell ref="G47:H47"/>
    <mergeCell ref="C48:D48"/>
    <mergeCell ref="E48:F48"/>
    <mergeCell ref="G48:H48"/>
    <mergeCell ref="C45:D45"/>
    <mergeCell ref="E45:F45"/>
    <mergeCell ref="G45:H45"/>
    <mergeCell ref="C46:D46"/>
    <mergeCell ref="E46:F46"/>
    <mergeCell ref="G46:H46"/>
    <mergeCell ref="C43:D43"/>
    <mergeCell ref="E43:F43"/>
    <mergeCell ref="G43:H43"/>
    <mergeCell ref="C44:D44"/>
    <mergeCell ref="E44:F44"/>
    <mergeCell ref="G44:H44"/>
    <mergeCell ref="C40:D40"/>
    <mergeCell ref="E40:F40"/>
    <mergeCell ref="G40:H40"/>
    <mergeCell ref="A41:H41"/>
    <mergeCell ref="C42:D42"/>
    <mergeCell ref="E42:F42"/>
    <mergeCell ref="G42:H42"/>
    <mergeCell ref="C38:D38"/>
    <mergeCell ref="E38:F38"/>
    <mergeCell ref="G38:H38"/>
    <mergeCell ref="C39:D39"/>
    <mergeCell ref="E39:F39"/>
    <mergeCell ref="G39:H39"/>
    <mergeCell ref="C36:D36"/>
    <mergeCell ref="E36:F36"/>
    <mergeCell ref="G36:H36"/>
    <mergeCell ref="C37:D37"/>
    <mergeCell ref="E37:F37"/>
    <mergeCell ref="G37:H37"/>
    <mergeCell ref="A33:H33"/>
    <mergeCell ref="C34:D34"/>
    <mergeCell ref="E34:F34"/>
    <mergeCell ref="G34:H34"/>
    <mergeCell ref="C35:D35"/>
    <mergeCell ref="E35:F35"/>
    <mergeCell ref="G35:H35"/>
    <mergeCell ref="C31:D31"/>
    <mergeCell ref="E31:F31"/>
    <mergeCell ref="G31:H31"/>
    <mergeCell ref="C32:D32"/>
    <mergeCell ref="E32:F32"/>
    <mergeCell ref="G32:H32"/>
    <mergeCell ref="C29:D29"/>
    <mergeCell ref="E29:F29"/>
    <mergeCell ref="G29:H29"/>
    <mergeCell ref="C30:D30"/>
    <mergeCell ref="E30:F30"/>
    <mergeCell ref="G30:H30"/>
    <mergeCell ref="C28:D28"/>
    <mergeCell ref="E28:F28"/>
    <mergeCell ref="G28:H28"/>
    <mergeCell ref="C11:D11"/>
    <mergeCell ref="E11:F11"/>
    <mergeCell ref="G11:H11"/>
    <mergeCell ref="A12:H12"/>
    <mergeCell ref="C27:D27"/>
    <mergeCell ref="E27:F27"/>
    <mergeCell ref="G27:H27"/>
    <mergeCell ref="C9:D9"/>
    <mergeCell ref="E9:F9"/>
    <mergeCell ref="G9:H9"/>
    <mergeCell ref="C10:D10"/>
    <mergeCell ref="E10:F10"/>
    <mergeCell ref="G10:H10"/>
    <mergeCell ref="C7:D7"/>
    <mergeCell ref="E7:F7"/>
    <mergeCell ref="G7:H7"/>
    <mergeCell ref="C8:D8"/>
    <mergeCell ref="E8:F8"/>
    <mergeCell ref="G8:H8"/>
    <mergeCell ref="C5:D5"/>
    <mergeCell ref="E5:F5"/>
    <mergeCell ref="G5:H5"/>
    <mergeCell ref="C6:D6"/>
    <mergeCell ref="E6:F6"/>
    <mergeCell ref="G6:H6"/>
    <mergeCell ref="B1:H1"/>
    <mergeCell ref="A2:H2"/>
    <mergeCell ref="C3:D3"/>
    <mergeCell ref="E3:F3"/>
    <mergeCell ref="G3:H3"/>
    <mergeCell ref="C4:D4"/>
    <mergeCell ref="E4:F4"/>
    <mergeCell ref="G4:H4"/>
  </mergeCells>
  <printOptions horizontalCentered="1"/>
  <pageMargins left="0" right="0" top="0" bottom="0" header="0.11811023622047245" footer="0.11811023622047245"/>
  <pageSetup paperSize="9" scale="4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AA697"/>
  <sheetViews>
    <sheetView view="pageBreakPreview" zoomScale="60" zoomScaleNormal="70" zoomScalePageLayoutView="70" workbookViewId="0">
      <selection activeCell="A5" sqref="A5:L5"/>
    </sheetView>
  </sheetViews>
  <sheetFormatPr defaultRowHeight="12.75"/>
  <cols>
    <col min="1" max="1" width="109.7109375" style="25" customWidth="1"/>
    <col min="2" max="2" width="21" style="25" customWidth="1"/>
    <col min="3" max="3" width="20.42578125" style="25" customWidth="1"/>
    <col min="4" max="5" width="14.7109375" style="25" customWidth="1"/>
    <col min="6" max="6" width="20.42578125" style="674" customWidth="1"/>
    <col min="7" max="12" width="14.7109375" style="25" customWidth="1"/>
    <col min="13" max="13" width="18.7109375" style="22" customWidth="1"/>
    <col min="14" max="14" width="14" style="22" bestFit="1" customWidth="1"/>
    <col min="15" max="15" width="9.140625" style="22"/>
    <col min="16" max="16" width="10.7109375" style="22" customWidth="1"/>
    <col min="17" max="20" width="9.140625" style="22"/>
    <col min="21" max="21" width="9.140625" style="22" customWidth="1"/>
    <col min="22" max="22" width="11.5703125" style="22" customWidth="1"/>
    <col min="23" max="256" width="9.140625" style="22"/>
    <col min="257" max="257" width="109.7109375" style="22" customWidth="1"/>
    <col min="258" max="259" width="13" style="22" customWidth="1"/>
    <col min="260" max="260" width="16.42578125" style="22" customWidth="1"/>
    <col min="261" max="268" width="12.7109375" style="22" customWidth="1"/>
    <col min="269" max="269" width="18.7109375" style="22" customWidth="1"/>
    <col min="270" max="270" width="14" style="22" bestFit="1" customWidth="1"/>
    <col min="271" max="271" width="9.140625" style="22"/>
    <col min="272" max="272" width="10.7109375" style="22" customWidth="1"/>
    <col min="273" max="276" width="9.140625" style="22"/>
    <col min="277" max="277" width="9.140625" style="22" customWidth="1"/>
    <col min="278" max="278" width="11.5703125" style="22" customWidth="1"/>
    <col min="279" max="512" width="9.140625" style="22"/>
    <col min="513" max="513" width="109.7109375" style="22" customWidth="1"/>
    <col min="514" max="515" width="13" style="22" customWidth="1"/>
    <col min="516" max="516" width="16.42578125" style="22" customWidth="1"/>
    <col min="517" max="524" width="12.7109375" style="22" customWidth="1"/>
    <col min="525" max="525" width="18.7109375" style="22" customWidth="1"/>
    <col min="526" max="526" width="14" style="22" bestFit="1" customWidth="1"/>
    <col min="527" max="527" width="9.140625" style="22"/>
    <col min="528" max="528" width="10.7109375" style="22" customWidth="1"/>
    <col min="529" max="532" width="9.140625" style="22"/>
    <col min="533" max="533" width="9.140625" style="22" customWidth="1"/>
    <col min="534" max="534" width="11.5703125" style="22" customWidth="1"/>
    <col min="535" max="768" width="9.140625" style="22"/>
    <col min="769" max="769" width="109.7109375" style="22" customWidth="1"/>
    <col min="770" max="771" width="13" style="22" customWidth="1"/>
    <col min="772" max="772" width="16.42578125" style="22" customWidth="1"/>
    <col min="773" max="780" width="12.7109375" style="22" customWidth="1"/>
    <col min="781" max="781" width="18.7109375" style="22" customWidth="1"/>
    <col min="782" max="782" width="14" style="22" bestFit="1" customWidth="1"/>
    <col min="783" max="783" width="9.140625" style="22"/>
    <col min="784" max="784" width="10.7109375" style="22" customWidth="1"/>
    <col min="785" max="788" width="9.140625" style="22"/>
    <col min="789" max="789" width="9.140625" style="22" customWidth="1"/>
    <col min="790" max="790" width="11.5703125" style="22" customWidth="1"/>
    <col min="791" max="1024" width="9.140625" style="22"/>
    <col min="1025" max="1025" width="109.7109375" style="22" customWidth="1"/>
    <col min="1026" max="1027" width="13" style="22" customWidth="1"/>
    <col min="1028" max="1028" width="16.42578125" style="22" customWidth="1"/>
    <col min="1029" max="1036" width="12.7109375" style="22" customWidth="1"/>
    <col min="1037" max="1037" width="18.7109375" style="22" customWidth="1"/>
    <col min="1038" max="1038" width="14" style="22" bestFit="1" customWidth="1"/>
    <col min="1039" max="1039" width="9.140625" style="22"/>
    <col min="1040" max="1040" width="10.7109375" style="22" customWidth="1"/>
    <col min="1041" max="1044" width="9.140625" style="22"/>
    <col min="1045" max="1045" width="9.140625" style="22" customWidth="1"/>
    <col min="1046" max="1046" width="11.5703125" style="22" customWidth="1"/>
    <col min="1047" max="1280" width="9.140625" style="22"/>
    <col min="1281" max="1281" width="109.7109375" style="22" customWidth="1"/>
    <col min="1282" max="1283" width="13" style="22" customWidth="1"/>
    <col min="1284" max="1284" width="16.42578125" style="22" customWidth="1"/>
    <col min="1285" max="1292" width="12.7109375" style="22" customWidth="1"/>
    <col min="1293" max="1293" width="18.7109375" style="22" customWidth="1"/>
    <col min="1294" max="1294" width="14" style="22" bestFit="1" customWidth="1"/>
    <col min="1295" max="1295" width="9.140625" style="22"/>
    <col min="1296" max="1296" width="10.7109375" style="22" customWidth="1"/>
    <col min="1297" max="1300" width="9.140625" style="22"/>
    <col min="1301" max="1301" width="9.140625" style="22" customWidth="1"/>
    <col min="1302" max="1302" width="11.5703125" style="22" customWidth="1"/>
    <col min="1303" max="1536" width="9.140625" style="22"/>
    <col min="1537" max="1537" width="109.7109375" style="22" customWidth="1"/>
    <col min="1538" max="1539" width="13" style="22" customWidth="1"/>
    <col min="1540" max="1540" width="16.42578125" style="22" customWidth="1"/>
    <col min="1541" max="1548" width="12.7109375" style="22" customWidth="1"/>
    <col min="1549" max="1549" width="18.7109375" style="22" customWidth="1"/>
    <col min="1550" max="1550" width="14" style="22" bestFit="1" customWidth="1"/>
    <col min="1551" max="1551" width="9.140625" style="22"/>
    <col min="1552" max="1552" width="10.7109375" style="22" customWidth="1"/>
    <col min="1553" max="1556" width="9.140625" style="22"/>
    <col min="1557" max="1557" width="9.140625" style="22" customWidth="1"/>
    <col min="1558" max="1558" width="11.5703125" style="22" customWidth="1"/>
    <col min="1559" max="1792" width="9.140625" style="22"/>
    <col min="1793" max="1793" width="109.7109375" style="22" customWidth="1"/>
    <col min="1794" max="1795" width="13" style="22" customWidth="1"/>
    <col min="1796" max="1796" width="16.42578125" style="22" customWidth="1"/>
    <col min="1797" max="1804" width="12.7109375" style="22" customWidth="1"/>
    <col min="1805" max="1805" width="18.7109375" style="22" customWidth="1"/>
    <col min="1806" max="1806" width="14" style="22" bestFit="1" customWidth="1"/>
    <col min="1807" max="1807" width="9.140625" style="22"/>
    <col min="1808" max="1808" width="10.7109375" style="22" customWidth="1"/>
    <col min="1809" max="1812" width="9.140625" style="22"/>
    <col min="1813" max="1813" width="9.140625" style="22" customWidth="1"/>
    <col min="1814" max="1814" width="11.5703125" style="22" customWidth="1"/>
    <col min="1815" max="2048" width="9.140625" style="22"/>
    <col min="2049" max="2049" width="109.7109375" style="22" customWidth="1"/>
    <col min="2050" max="2051" width="13" style="22" customWidth="1"/>
    <col min="2052" max="2052" width="16.42578125" style="22" customWidth="1"/>
    <col min="2053" max="2060" width="12.7109375" style="22" customWidth="1"/>
    <col min="2061" max="2061" width="18.7109375" style="22" customWidth="1"/>
    <col min="2062" max="2062" width="14" style="22" bestFit="1" customWidth="1"/>
    <col min="2063" max="2063" width="9.140625" style="22"/>
    <col min="2064" max="2064" width="10.7109375" style="22" customWidth="1"/>
    <col min="2065" max="2068" width="9.140625" style="22"/>
    <col min="2069" max="2069" width="9.140625" style="22" customWidth="1"/>
    <col min="2070" max="2070" width="11.5703125" style="22" customWidth="1"/>
    <col min="2071" max="2304" width="9.140625" style="22"/>
    <col min="2305" max="2305" width="109.7109375" style="22" customWidth="1"/>
    <col min="2306" max="2307" width="13" style="22" customWidth="1"/>
    <col min="2308" max="2308" width="16.42578125" style="22" customWidth="1"/>
    <col min="2309" max="2316" width="12.7109375" style="22" customWidth="1"/>
    <col min="2317" max="2317" width="18.7109375" style="22" customWidth="1"/>
    <col min="2318" max="2318" width="14" style="22" bestFit="1" customWidth="1"/>
    <col min="2319" max="2319" width="9.140625" style="22"/>
    <col min="2320" max="2320" width="10.7109375" style="22" customWidth="1"/>
    <col min="2321" max="2324" width="9.140625" style="22"/>
    <col min="2325" max="2325" width="9.140625" style="22" customWidth="1"/>
    <col min="2326" max="2326" width="11.5703125" style="22" customWidth="1"/>
    <col min="2327" max="2560" width="9.140625" style="22"/>
    <col min="2561" max="2561" width="109.7109375" style="22" customWidth="1"/>
    <col min="2562" max="2563" width="13" style="22" customWidth="1"/>
    <col min="2564" max="2564" width="16.42578125" style="22" customWidth="1"/>
    <col min="2565" max="2572" width="12.7109375" style="22" customWidth="1"/>
    <col min="2573" max="2573" width="18.7109375" style="22" customWidth="1"/>
    <col min="2574" max="2574" width="14" style="22" bestFit="1" customWidth="1"/>
    <col min="2575" max="2575" width="9.140625" style="22"/>
    <col min="2576" max="2576" width="10.7109375" style="22" customWidth="1"/>
    <col min="2577" max="2580" width="9.140625" style="22"/>
    <col min="2581" max="2581" width="9.140625" style="22" customWidth="1"/>
    <col min="2582" max="2582" width="11.5703125" style="22" customWidth="1"/>
    <col min="2583" max="2816" width="9.140625" style="22"/>
    <col min="2817" max="2817" width="109.7109375" style="22" customWidth="1"/>
    <col min="2818" max="2819" width="13" style="22" customWidth="1"/>
    <col min="2820" max="2820" width="16.42578125" style="22" customWidth="1"/>
    <col min="2821" max="2828" width="12.7109375" style="22" customWidth="1"/>
    <col min="2829" max="2829" width="18.7109375" style="22" customWidth="1"/>
    <col min="2830" max="2830" width="14" style="22" bestFit="1" customWidth="1"/>
    <col min="2831" max="2831" width="9.140625" style="22"/>
    <col min="2832" max="2832" width="10.7109375" style="22" customWidth="1"/>
    <col min="2833" max="2836" width="9.140625" style="22"/>
    <col min="2837" max="2837" width="9.140625" style="22" customWidth="1"/>
    <col min="2838" max="2838" width="11.5703125" style="22" customWidth="1"/>
    <col min="2839" max="3072" width="9.140625" style="22"/>
    <col min="3073" max="3073" width="109.7109375" style="22" customWidth="1"/>
    <col min="3074" max="3075" width="13" style="22" customWidth="1"/>
    <col min="3076" max="3076" width="16.42578125" style="22" customWidth="1"/>
    <col min="3077" max="3084" width="12.7109375" style="22" customWidth="1"/>
    <col min="3085" max="3085" width="18.7109375" style="22" customWidth="1"/>
    <col min="3086" max="3086" width="14" style="22" bestFit="1" customWidth="1"/>
    <col min="3087" max="3087" width="9.140625" style="22"/>
    <col min="3088" max="3088" width="10.7109375" style="22" customWidth="1"/>
    <col min="3089" max="3092" width="9.140625" style="22"/>
    <col min="3093" max="3093" width="9.140625" style="22" customWidth="1"/>
    <col min="3094" max="3094" width="11.5703125" style="22" customWidth="1"/>
    <col min="3095" max="3328" width="9.140625" style="22"/>
    <col min="3329" max="3329" width="109.7109375" style="22" customWidth="1"/>
    <col min="3330" max="3331" width="13" style="22" customWidth="1"/>
    <col min="3332" max="3332" width="16.42578125" style="22" customWidth="1"/>
    <col min="3333" max="3340" width="12.7109375" style="22" customWidth="1"/>
    <col min="3341" max="3341" width="18.7109375" style="22" customWidth="1"/>
    <col min="3342" max="3342" width="14" style="22" bestFit="1" customWidth="1"/>
    <col min="3343" max="3343" width="9.140625" style="22"/>
    <col min="3344" max="3344" width="10.7109375" style="22" customWidth="1"/>
    <col min="3345" max="3348" width="9.140625" style="22"/>
    <col min="3349" max="3349" width="9.140625" style="22" customWidth="1"/>
    <col min="3350" max="3350" width="11.5703125" style="22" customWidth="1"/>
    <col min="3351" max="3584" width="9.140625" style="22"/>
    <col min="3585" max="3585" width="109.7109375" style="22" customWidth="1"/>
    <col min="3586" max="3587" width="13" style="22" customWidth="1"/>
    <col min="3588" max="3588" width="16.42578125" style="22" customWidth="1"/>
    <col min="3589" max="3596" width="12.7109375" style="22" customWidth="1"/>
    <col min="3597" max="3597" width="18.7109375" style="22" customWidth="1"/>
    <col min="3598" max="3598" width="14" style="22" bestFit="1" customWidth="1"/>
    <col min="3599" max="3599" width="9.140625" style="22"/>
    <col min="3600" max="3600" width="10.7109375" style="22" customWidth="1"/>
    <col min="3601" max="3604" width="9.140625" style="22"/>
    <col min="3605" max="3605" width="9.140625" style="22" customWidth="1"/>
    <col min="3606" max="3606" width="11.5703125" style="22" customWidth="1"/>
    <col min="3607" max="3840" width="9.140625" style="22"/>
    <col min="3841" max="3841" width="109.7109375" style="22" customWidth="1"/>
    <col min="3842" max="3843" width="13" style="22" customWidth="1"/>
    <col min="3844" max="3844" width="16.42578125" style="22" customWidth="1"/>
    <col min="3845" max="3852" width="12.7109375" style="22" customWidth="1"/>
    <col min="3853" max="3853" width="18.7109375" style="22" customWidth="1"/>
    <col min="3854" max="3854" width="14" style="22" bestFit="1" customWidth="1"/>
    <col min="3855" max="3855" width="9.140625" style="22"/>
    <col min="3856" max="3856" width="10.7109375" style="22" customWidth="1"/>
    <col min="3857" max="3860" width="9.140625" style="22"/>
    <col min="3861" max="3861" width="9.140625" style="22" customWidth="1"/>
    <col min="3862" max="3862" width="11.5703125" style="22" customWidth="1"/>
    <col min="3863" max="4096" width="9.140625" style="22"/>
    <col min="4097" max="4097" width="109.7109375" style="22" customWidth="1"/>
    <col min="4098" max="4099" width="13" style="22" customWidth="1"/>
    <col min="4100" max="4100" width="16.42578125" style="22" customWidth="1"/>
    <col min="4101" max="4108" width="12.7109375" style="22" customWidth="1"/>
    <col min="4109" max="4109" width="18.7109375" style="22" customWidth="1"/>
    <col min="4110" max="4110" width="14" style="22" bestFit="1" customWidth="1"/>
    <col min="4111" max="4111" width="9.140625" style="22"/>
    <col min="4112" max="4112" width="10.7109375" style="22" customWidth="1"/>
    <col min="4113" max="4116" width="9.140625" style="22"/>
    <col min="4117" max="4117" width="9.140625" style="22" customWidth="1"/>
    <col min="4118" max="4118" width="11.5703125" style="22" customWidth="1"/>
    <col min="4119" max="4352" width="9.140625" style="22"/>
    <col min="4353" max="4353" width="109.7109375" style="22" customWidth="1"/>
    <col min="4354" max="4355" width="13" style="22" customWidth="1"/>
    <col min="4356" max="4356" width="16.42578125" style="22" customWidth="1"/>
    <col min="4357" max="4364" width="12.7109375" style="22" customWidth="1"/>
    <col min="4365" max="4365" width="18.7109375" style="22" customWidth="1"/>
    <col min="4366" max="4366" width="14" style="22" bestFit="1" customWidth="1"/>
    <col min="4367" max="4367" width="9.140625" style="22"/>
    <col min="4368" max="4368" width="10.7109375" style="22" customWidth="1"/>
    <col min="4369" max="4372" width="9.140625" style="22"/>
    <col min="4373" max="4373" width="9.140625" style="22" customWidth="1"/>
    <col min="4374" max="4374" width="11.5703125" style="22" customWidth="1"/>
    <col min="4375" max="4608" width="9.140625" style="22"/>
    <col min="4609" max="4609" width="109.7109375" style="22" customWidth="1"/>
    <col min="4610" max="4611" width="13" style="22" customWidth="1"/>
    <col min="4612" max="4612" width="16.42578125" style="22" customWidth="1"/>
    <col min="4613" max="4620" width="12.7109375" style="22" customWidth="1"/>
    <col min="4621" max="4621" width="18.7109375" style="22" customWidth="1"/>
    <col min="4622" max="4622" width="14" style="22" bestFit="1" customWidth="1"/>
    <col min="4623" max="4623" width="9.140625" style="22"/>
    <col min="4624" max="4624" width="10.7109375" style="22" customWidth="1"/>
    <col min="4625" max="4628" width="9.140625" style="22"/>
    <col min="4629" max="4629" width="9.140625" style="22" customWidth="1"/>
    <col min="4630" max="4630" width="11.5703125" style="22" customWidth="1"/>
    <col min="4631" max="4864" width="9.140625" style="22"/>
    <col min="4865" max="4865" width="109.7109375" style="22" customWidth="1"/>
    <col min="4866" max="4867" width="13" style="22" customWidth="1"/>
    <col min="4868" max="4868" width="16.42578125" style="22" customWidth="1"/>
    <col min="4869" max="4876" width="12.7109375" style="22" customWidth="1"/>
    <col min="4877" max="4877" width="18.7109375" style="22" customWidth="1"/>
    <col min="4878" max="4878" width="14" style="22" bestFit="1" customWidth="1"/>
    <col min="4879" max="4879" width="9.140625" style="22"/>
    <col min="4880" max="4880" width="10.7109375" style="22" customWidth="1"/>
    <col min="4881" max="4884" width="9.140625" style="22"/>
    <col min="4885" max="4885" width="9.140625" style="22" customWidth="1"/>
    <col min="4886" max="4886" width="11.5703125" style="22" customWidth="1"/>
    <col min="4887" max="5120" width="9.140625" style="22"/>
    <col min="5121" max="5121" width="109.7109375" style="22" customWidth="1"/>
    <col min="5122" max="5123" width="13" style="22" customWidth="1"/>
    <col min="5124" max="5124" width="16.42578125" style="22" customWidth="1"/>
    <col min="5125" max="5132" width="12.7109375" style="22" customWidth="1"/>
    <col min="5133" max="5133" width="18.7109375" style="22" customWidth="1"/>
    <col min="5134" max="5134" width="14" style="22" bestFit="1" customWidth="1"/>
    <col min="5135" max="5135" width="9.140625" style="22"/>
    <col min="5136" max="5136" width="10.7109375" style="22" customWidth="1"/>
    <col min="5137" max="5140" width="9.140625" style="22"/>
    <col min="5141" max="5141" width="9.140625" style="22" customWidth="1"/>
    <col min="5142" max="5142" width="11.5703125" style="22" customWidth="1"/>
    <col min="5143" max="5376" width="9.140625" style="22"/>
    <col min="5377" max="5377" width="109.7109375" style="22" customWidth="1"/>
    <col min="5378" max="5379" width="13" style="22" customWidth="1"/>
    <col min="5380" max="5380" width="16.42578125" style="22" customWidth="1"/>
    <col min="5381" max="5388" width="12.7109375" style="22" customWidth="1"/>
    <col min="5389" max="5389" width="18.7109375" style="22" customWidth="1"/>
    <col min="5390" max="5390" width="14" style="22" bestFit="1" customWidth="1"/>
    <col min="5391" max="5391" width="9.140625" style="22"/>
    <col min="5392" max="5392" width="10.7109375" style="22" customWidth="1"/>
    <col min="5393" max="5396" width="9.140625" style="22"/>
    <col min="5397" max="5397" width="9.140625" style="22" customWidth="1"/>
    <col min="5398" max="5398" width="11.5703125" style="22" customWidth="1"/>
    <col min="5399" max="5632" width="9.140625" style="22"/>
    <col min="5633" max="5633" width="109.7109375" style="22" customWidth="1"/>
    <col min="5634" max="5635" width="13" style="22" customWidth="1"/>
    <col min="5636" max="5636" width="16.42578125" style="22" customWidth="1"/>
    <col min="5637" max="5644" width="12.7109375" style="22" customWidth="1"/>
    <col min="5645" max="5645" width="18.7109375" style="22" customWidth="1"/>
    <col min="5646" max="5646" width="14" style="22" bestFit="1" customWidth="1"/>
    <col min="5647" max="5647" width="9.140625" style="22"/>
    <col min="5648" max="5648" width="10.7109375" style="22" customWidth="1"/>
    <col min="5649" max="5652" width="9.140625" style="22"/>
    <col min="5653" max="5653" width="9.140625" style="22" customWidth="1"/>
    <col min="5654" max="5654" width="11.5703125" style="22" customWidth="1"/>
    <col min="5655" max="5888" width="9.140625" style="22"/>
    <col min="5889" max="5889" width="109.7109375" style="22" customWidth="1"/>
    <col min="5890" max="5891" width="13" style="22" customWidth="1"/>
    <col min="5892" max="5892" width="16.42578125" style="22" customWidth="1"/>
    <col min="5893" max="5900" width="12.7109375" style="22" customWidth="1"/>
    <col min="5901" max="5901" width="18.7109375" style="22" customWidth="1"/>
    <col min="5902" max="5902" width="14" style="22" bestFit="1" customWidth="1"/>
    <col min="5903" max="5903" width="9.140625" style="22"/>
    <col min="5904" max="5904" width="10.7109375" style="22" customWidth="1"/>
    <col min="5905" max="5908" width="9.140625" style="22"/>
    <col min="5909" max="5909" width="9.140625" style="22" customWidth="1"/>
    <col min="5910" max="5910" width="11.5703125" style="22" customWidth="1"/>
    <col min="5911" max="6144" width="9.140625" style="22"/>
    <col min="6145" max="6145" width="109.7109375" style="22" customWidth="1"/>
    <col min="6146" max="6147" width="13" style="22" customWidth="1"/>
    <col min="6148" max="6148" width="16.42578125" style="22" customWidth="1"/>
    <col min="6149" max="6156" width="12.7109375" style="22" customWidth="1"/>
    <col min="6157" max="6157" width="18.7109375" style="22" customWidth="1"/>
    <col min="6158" max="6158" width="14" style="22" bestFit="1" customWidth="1"/>
    <col min="6159" max="6159" width="9.140625" style="22"/>
    <col min="6160" max="6160" width="10.7109375" style="22" customWidth="1"/>
    <col min="6161" max="6164" width="9.140625" style="22"/>
    <col min="6165" max="6165" width="9.140625" style="22" customWidth="1"/>
    <col min="6166" max="6166" width="11.5703125" style="22" customWidth="1"/>
    <col min="6167" max="6400" width="9.140625" style="22"/>
    <col min="6401" max="6401" width="109.7109375" style="22" customWidth="1"/>
    <col min="6402" max="6403" width="13" style="22" customWidth="1"/>
    <col min="6404" max="6404" width="16.42578125" style="22" customWidth="1"/>
    <col min="6405" max="6412" width="12.7109375" style="22" customWidth="1"/>
    <col min="6413" max="6413" width="18.7109375" style="22" customWidth="1"/>
    <col min="6414" max="6414" width="14" style="22" bestFit="1" customWidth="1"/>
    <col min="6415" max="6415" width="9.140625" style="22"/>
    <col min="6416" max="6416" width="10.7109375" style="22" customWidth="1"/>
    <col min="6417" max="6420" width="9.140625" style="22"/>
    <col min="6421" max="6421" width="9.140625" style="22" customWidth="1"/>
    <col min="6422" max="6422" width="11.5703125" style="22" customWidth="1"/>
    <col min="6423" max="6656" width="9.140625" style="22"/>
    <col min="6657" max="6657" width="109.7109375" style="22" customWidth="1"/>
    <col min="6658" max="6659" width="13" style="22" customWidth="1"/>
    <col min="6660" max="6660" width="16.42578125" style="22" customWidth="1"/>
    <col min="6661" max="6668" width="12.7109375" style="22" customWidth="1"/>
    <col min="6669" max="6669" width="18.7109375" style="22" customWidth="1"/>
    <col min="6670" max="6670" width="14" style="22" bestFit="1" customWidth="1"/>
    <col min="6671" max="6671" width="9.140625" style="22"/>
    <col min="6672" max="6672" width="10.7109375" style="22" customWidth="1"/>
    <col min="6673" max="6676" width="9.140625" style="22"/>
    <col min="6677" max="6677" width="9.140625" style="22" customWidth="1"/>
    <col min="6678" max="6678" width="11.5703125" style="22" customWidth="1"/>
    <col min="6679" max="6912" width="9.140625" style="22"/>
    <col min="6913" max="6913" width="109.7109375" style="22" customWidth="1"/>
    <col min="6914" max="6915" width="13" style="22" customWidth="1"/>
    <col min="6916" max="6916" width="16.42578125" style="22" customWidth="1"/>
    <col min="6917" max="6924" width="12.7109375" style="22" customWidth="1"/>
    <col min="6925" max="6925" width="18.7109375" style="22" customWidth="1"/>
    <col min="6926" max="6926" width="14" style="22" bestFit="1" customWidth="1"/>
    <col min="6927" max="6927" width="9.140625" style="22"/>
    <col min="6928" max="6928" width="10.7109375" style="22" customWidth="1"/>
    <col min="6929" max="6932" width="9.140625" style="22"/>
    <col min="6933" max="6933" width="9.140625" style="22" customWidth="1"/>
    <col min="6934" max="6934" width="11.5703125" style="22" customWidth="1"/>
    <col min="6935" max="7168" width="9.140625" style="22"/>
    <col min="7169" max="7169" width="109.7109375" style="22" customWidth="1"/>
    <col min="7170" max="7171" width="13" style="22" customWidth="1"/>
    <col min="7172" max="7172" width="16.42578125" style="22" customWidth="1"/>
    <col min="7173" max="7180" width="12.7109375" style="22" customWidth="1"/>
    <col min="7181" max="7181" width="18.7109375" style="22" customWidth="1"/>
    <col min="7182" max="7182" width="14" style="22" bestFit="1" customWidth="1"/>
    <col min="7183" max="7183" width="9.140625" style="22"/>
    <col min="7184" max="7184" width="10.7109375" style="22" customWidth="1"/>
    <col min="7185" max="7188" width="9.140625" style="22"/>
    <col min="7189" max="7189" width="9.140625" style="22" customWidth="1"/>
    <col min="7190" max="7190" width="11.5703125" style="22" customWidth="1"/>
    <col min="7191" max="7424" width="9.140625" style="22"/>
    <col min="7425" max="7425" width="109.7109375" style="22" customWidth="1"/>
    <col min="7426" max="7427" width="13" style="22" customWidth="1"/>
    <col min="7428" max="7428" width="16.42578125" style="22" customWidth="1"/>
    <col min="7429" max="7436" width="12.7109375" style="22" customWidth="1"/>
    <col min="7437" max="7437" width="18.7109375" style="22" customWidth="1"/>
    <col min="7438" max="7438" width="14" style="22" bestFit="1" customWidth="1"/>
    <col min="7439" max="7439" width="9.140625" style="22"/>
    <col min="7440" max="7440" width="10.7109375" style="22" customWidth="1"/>
    <col min="7441" max="7444" width="9.140625" style="22"/>
    <col min="7445" max="7445" width="9.140625" style="22" customWidth="1"/>
    <col min="7446" max="7446" width="11.5703125" style="22" customWidth="1"/>
    <col min="7447" max="7680" width="9.140625" style="22"/>
    <col min="7681" max="7681" width="109.7109375" style="22" customWidth="1"/>
    <col min="7682" max="7683" width="13" style="22" customWidth="1"/>
    <col min="7684" max="7684" width="16.42578125" style="22" customWidth="1"/>
    <col min="7685" max="7692" width="12.7109375" style="22" customWidth="1"/>
    <col min="7693" max="7693" width="18.7109375" style="22" customWidth="1"/>
    <col min="7694" max="7694" width="14" style="22" bestFit="1" customWidth="1"/>
    <col min="7695" max="7695" width="9.140625" style="22"/>
    <col min="7696" max="7696" width="10.7109375" style="22" customWidth="1"/>
    <col min="7697" max="7700" width="9.140625" style="22"/>
    <col min="7701" max="7701" width="9.140625" style="22" customWidth="1"/>
    <col min="7702" max="7702" width="11.5703125" style="22" customWidth="1"/>
    <col min="7703" max="7936" width="9.140625" style="22"/>
    <col min="7937" max="7937" width="109.7109375" style="22" customWidth="1"/>
    <col min="7938" max="7939" width="13" style="22" customWidth="1"/>
    <col min="7940" max="7940" width="16.42578125" style="22" customWidth="1"/>
    <col min="7941" max="7948" width="12.7109375" style="22" customWidth="1"/>
    <col min="7949" max="7949" width="18.7109375" style="22" customWidth="1"/>
    <col min="7950" max="7950" width="14" style="22" bestFit="1" customWidth="1"/>
    <col min="7951" max="7951" width="9.140625" style="22"/>
    <col min="7952" max="7952" width="10.7109375" style="22" customWidth="1"/>
    <col min="7953" max="7956" width="9.140625" style="22"/>
    <col min="7957" max="7957" width="9.140625" style="22" customWidth="1"/>
    <col min="7958" max="7958" width="11.5703125" style="22" customWidth="1"/>
    <col min="7959" max="8192" width="9.140625" style="22"/>
    <col min="8193" max="8193" width="109.7109375" style="22" customWidth="1"/>
    <col min="8194" max="8195" width="13" style="22" customWidth="1"/>
    <col min="8196" max="8196" width="16.42578125" style="22" customWidth="1"/>
    <col min="8197" max="8204" width="12.7109375" style="22" customWidth="1"/>
    <col min="8205" max="8205" width="18.7109375" style="22" customWidth="1"/>
    <col min="8206" max="8206" width="14" style="22" bestFit="1" customWidth="1"/>
    <col min="8207" max="8207" width="9.140625" style="22"/>
    <col min="8208" max="8208" width="10.7109375" style="22" customWidth="1"/>
    <col min="8209" max="8212" width="9.140625" style="22"/>
    <col min="8213" max="8213" width="9.140625" style="22" customWidth="1"/>
    <col min="8214" max="8214" width="11.5703125" style="22" customWidth="1"/>
    <col min="8215" max="8448" width="9.140625" style="22"/>
    <col min="8449" max="8449" width="109.7109375" style="22" customWidth="1"/>
    <col min="8450" max="8451" width="13" style="22" customWidth="1"/>
    <col min="8452" max="8452" width="16.42578125" style="22" customWidth="1"/>
    <col min="8453" max="8460" width="12.7109375" style="22" customWidth="1"/>
    <col min="8461" max="8461" width="18.7109375" style="22" customWidth="1"/>
    <col min="8462" max="8462" width="14" style="22" bestFit="1" customWidth="1"/>
    <col min="8463" max="8463" width="9.140625" style="22"/>
    <col min="8464" max="8464" width="10.7109375" style="22" customWidth="1"/>
    <col min="8465" max="8468" width="9.140625" style="22"/>
    <col min="8469" max="8469" width="9.140625" style="22" customWidth="1"/>
    <col min="8470" max="8470" width="11.5703125" style="22" customWidth="1"/>
    <col min="8471" max="8704" width="9.140625" style="22"/>
    <col min="8705" max="8705" width="109.7109375" style="22" customWidth="1"/>
    <col min="8706" max="8707" width="13" style="22" customWidth="1"/>
    <col min="8708" max="8708" width="16.42578125" style="22" customWidth="1"/>
    <col min="8709" max="8716" width="12.7109375" style="22" customWidth="1"/>
    <col min="8717" max="8717" width="18.7109375" style="22" customWidth="1"/>
    <col min="8718" max="8718" width="14" style="22" bestFit="1" customWidth="1"/>
    <col min="8719" max="8719" width="9.140625" style="22"/>
    <col min="8720" max="8720" width="10.7109375" style="22" customWidth="1"/>
    <col min="8721" max="8724" width="9.140625" style="22"/>
    <col min="8725" max="8725" width="9.140625" style="22" customWidth="1"/>
    <col min="8726" max="8726" width="11.5703125" style="22" customWidth="1"/>
    <col min="8727" max="8960" width="9.140625" style="22"/>
    <col min="8961" max="8961" width="109.7109375" style="22" customWidth="1"/>
    <col min="8962" max="8963" width="13" style="22" customWidth="1"/>
    <col min="8964" max="8964" width="16.42578125" style="22" customWidth="1"/>
    <col min="8965" max="8972" width="12.7109375" style="22" customWidth="1"/>
    <col min="8973" max="8973" width="18.7109375" style="22" customWidth="1"/>
    <col min="8974" max="8974" width="14" style="22" bestFit="1" customWidth="1"/>
    <col min="8975" max="8975" width="9.140625" style="22"/>
    <col min="8976" max="8976" width="10.7109375" style="22" customWidth="1"/>
    <col min="8977" max="8980" width="9.140625" style="22"/>
    <col min="8981" max="8981" width="9.140625" style="22" customWidth="1"/>
    <col min="8982" max="8982" width="11.5703125" style="22" customWidth="1"/>
    <col min="8983" max="9216" width="9.140625" style="22"/>
    <col min="9217" max="9217" width="109.7109375" style="22" customWidth="1"/>
    <col min="9218" max="9219" width="13" style="22" customWidth="1"/>
    <col min="9220" max="9220" width="16.42578125" style="22" customWidth="1"/>
    <col min="9221" max="9228" width="12.7109375" style="22" customWidth="1"/>
    <col min="9229" max="9229" width="18.7109375" style="22" customWidth="1"/>
    <col min="9230" max="9230" width="14" style="22" bestFit="1" customWidth="1"/>
    <col min="9231" max="9231" width="9.140625" style="22"/>
    <col min="9232" max="9232" width="10.7109375" style="22" customWidth="1"/>
    <col min="9233" max="9236" width="9.140625" style="22"/>
    <col min="9237" max="9237" width="9.140625" style="22" customWidth="1"/>
    <col min="9238" max="9238" width="11.5703125" style="22" customWidth="1"/>
    <col min="9239" max="9472" width="9.140625" style="22"/>
    <col min="9473" max="9473" width="109.7109375" style="22" customWidth="1"/>
    <col min="9474" max="9475" width="13" style="22" customWidth="1"/>
    <col min="9476" max="9476" width="16.42578125" style="22" customWidth="1"/>
    <col min="9477" max="9484" width="12.7109375" style="22" customWidth="1"/>
    <col min="9485" max="9485" width="18.7109375" style="22" customWidth="1"/>
    <col min="9486" max="9486" width="14" style="22" bestFit="1" customWidth="1"/>
    <col min="9487" max="9487" width="9.140625" style="22"/>
    <col min="9488" max="9488" width="10.7109375" style="22" customWidth="1"/>
    <col min="9489" max="9492" width="9.140625" style="22"/>
    <col min="9493" max="9493" width="9.140625" style="22" customWidth="1"/>
    <col min="9494" max="9494" width="11.5703125" style="22" customWidth="1"/>
    <col min="9495" max="9728" width="9.140625" style="22"/>
    <col min="9729" max="9729" width="109.7109375" style="22" customWidth="1"/>
    <col min="9730" max="9731" width="13" style="22" customWidth="1"/>
    <col min="9732" max="9732" width="16.42578125" style="22" customWidth="1"/>
    <col min="9733" max="9740" width="12.7109375" style="22" customWidth="1"/>
    <col min="9741" max="9741" width="18.7109375" style="22" customWidth="1"/>
    <col min="9742" max="9742" width="14" style="22" bestFit="1" customWidth="1"/>
    <col min="9743" max="9743" width="9.140625" style="22"/>
    <col min="9744" max="9744" width="10.7109375" style="22" customWidth="1"/>
    <col min="9745" max="9748" width="9.140625" style="22"/>
    <col min="9749" max="9749" width="9.140625" style="22" customWidth="1"/>
    <col min="9750" max="9750" width="11.5703125" style="22" customWidth="1"/>
    <col min="9751" max="9984" width="9.140625" style="22"/>
    <col min="9985" max="9985" width="109.7109375" style="22" customWidth="1"/>
    <col min="9986" max="9987" width="13" style="22" customWidth="1"/>
    <col min="9988" max="9988" width="16.42578125" style="22" customWidth="1"/>
    <col min="9989" max="9996" width="12.7109375" style="22" customWidth="1"/>
    <col min="9997" max="9997" width="18.7109375" style="22" customWidth="1"/>
    <col min="9998" max="9998" width="14" style="22" bestFit="1" customWidth="1"/>
    <col min="9999" max="9999" width="9.140625" style="22"/>
    <col min="10000" max="10000" width="10.7109375" style="22" customWidth="1"/>
    <col min="10001" max="10004" width="9.140625" style="22"/>
    <col min="10005" max="10005" width="9.140625" style="22" customWidth="1"/>
    <col min="10006" max="10006" width="11.5703125" style="22" customWidth="1"/>
    <col min="10007" max="10240" width="9.140625" style="22"/>
    <col min="10241" max="10241" width="109.7109375" style="22" customWidth="1"/>
    <col min="10242" max="10243" width="13" style="22" customWidth="1"/>
    <col min="10244" max="10244" width="16.42578125" style="22" customWidth="1"/>
    <col min="10245" max="10252" width="12.7109375" style="22" customWidth="1"/>
    <col min="10253" max="10253" width="18.7109375" style="22" customWidth="1"/>
    <col min="10254" max="10254" width="14" style="22" bestFit="1" customWidth="1"/>
    <col min="10255" max="10255" width="9.140625" style="22"/>
    <col min="10256" max="10256" width="10.7109375" style="22" customWidth="1"/>
    <col min="10257" max="10260" width="9.140625" style="22"/>
    <col min="10261" max="10261" width="9.140625" style="22" customWidth="1"/>
    <col min="10262" max="10262" width="11.5703125" style="22" customWidth="1"/>
    <col min="10263" max="10496" width="9.140625" style="22"/>
    <col min="10497" max="10497" width="109.7109375" style="22" customWidth="1"/>
    <col min="10498" max="10499" width="13" style="22" customWidth="1"/>
    <col min="10500" max="10500" width="16.42578125" style="22" customWidth="1"/>
    <col min="10501" max="10508" width="12.7109375" style="22" customWidth="1"/>
    <col min="10509" max="10509" width="18.7109375" style="22" customWidth="1"/>
    <col min="10510" max="10510" width="14" style="22" bestFit="1" customWidth="1"/>
    <col min="10511" max="10511" width="9.140625" style="22"/>
    <col min="10512" max="10512" width="10.7109375" style="22" customWidth="1"/>
    <col min="10513" max="10516" width="9.140625" style="22"/>
    <col min="10517" max="10517" width="9.140625" style="22" customWidth="1"/>
    <col min="10518" max="10518" width="11.5703125" style="22" customWidth="1"/>
    <col min="10519" max="10752" width="9.140625" style="22"/>
    <col min="10753" max="10753" width="109.7109375" style="22" customWidth="1"/>
    <col min="10754" max="10755" width="13" style="22" customWidth="1"/>
    <col min="10756" max="10756" width="16.42578125" style="22" customWidth="1"/>
    <col min="10757" max="10764" width="12.7109375" style="22" customWidth="1"/>
    <col min="10765" max="10765" width="18.7109375" style="22" customWidth="1"/>
    <col min="10766" max="10766" width="14" style="22" bestFit="1" customWidth="1"/>
    <col min="10767" max="10767" width="9.140625" style="22"/>
    <col min="10768" max="10768" width="10.7109375" style="22" customWidth="1"/>
    <col min="10769" max="10772" width="9.140625" style="22"/>
    <col min="10773" max="10773" width="9.140625" style="22" customWidth="1"/>
    <col min="10774" max="10774" width="11.5703125" style="22" customWidth="1"/>
    <col min="10775" max="11008" width="9.140625" style="22"/>
    <col min="11009" max="11009" width="109.7109375" style="22" customWidth="1"/>
    <col min="11010" max="11011" width="13" style="22" customWidth="1"/>
    <col min="11012" max="11012" width="16.42578125" style="22" customWidth="1"/>
    <col min="11013" max="11020" width="12.7109375" style="22" customWidth="1"/>
    <col min="11021" max="11021" width="18.7109375" style="22" customWidth="1"/>
    <col min="11022" max="11022" width="14" style="22" bestFit="1" customWidth="1"/>
    <col min="11023" max="11023" width="9.140625" style="22"/>
    <col min="11024" max="11024" width="10.7109375" style="22" customWidth="1"/>
    <col min="11025" max="11028" width="9.140625" style="22"/>
    <col min="11029" max="11029" width="9.140625" style="22" customWidth="1"/>
    <col min="11030" max="11030" width="11.5703125" style="22" customWidth="1"/>
    <col min="11031" max="11264" width="9.140625" style="22"/>
    <col min="11265" max="11265" width="109.7109375" style="22" customWidth="1"/>
    <col min="11266" max="11267" width="13" style="22" customWidth="1"/>
    <col min="11268" max="11268" width="16.42578125" style="22" customWidth="1"/>
    <col min="11269" max="11276" width="12.7109375" style="22" customWidth="1"/>
    <col min="11277" max="11277" width="18.7109375" style="22" customWidth="1"/>
    <col min="11278" max="11278" width="14" style="22" bestFit="1" customWidth="1"/>
    <col min="11279" max="11279" width="9.140625" style="22"/>
    <col min="11280" max="11280" width="10.7109375" style="22" customWidth="1"/>
    <col min="11281" max="11284" width="9.140625" style="22"/>
    <col min="11285" max="11285" width="9.140625" style="22" customWidth="1"/>
    <col min="11286" max="11286" width="11.5703125" style="22" customWidth="1"/>
    <col min="11287" max="11520" width="9.140625" style="22"/>
    <col min="11521" max="11521" width="109.7109375" style="22" customWidth="1"/>
    <col min="11522" max="11523" width="13" style="22" customWidth="1"/>
    <col min="11524" max="11524" width="16.42578125" style="22" customWidth="1"/>
    <col min="11525" max="11532" width="12.7109375" style="22" customWidth="1"/>
    <col min="11533" max="11533" width="18.7109375" style="22" customWidth="1"/>
    <col min="11534" max="11534" width="14" style="22" bestFit="1" customWidth="1"/>
    <col min="11535" max="11535" width="9.140625" style="22"/>
    <col min="11536" max="11536" width="10.7109375" style="22" customWidth="1"/>
    <col min="11537" max="11540" width="9.140625" style="22"/>
    <col min="11541" max="11541" width="9.140625" style="22" customWidth="1"/>
    <col min="11542" max="11542" width="11.5703125" style="22" customWidth="1"/>
    <col min="11543" max="11776" width="9.140625" style="22"/>
    <col min="11777" max="11777" width="109.7109375" style="22" customWidth="1"/>
    <col min="11778" max="11779" width="13" style="22" customWidth="1"/>
    <col min="11780" max="11780" width="16.42578125" style="22" customWidth="1"/>
    <col min="11781" max="11788" width="12.7109375" style="22" customWidth="1"/>
    <col min="11789" max="11789" width="18.7109375" style="22" customWidth="1"/>
    <col min="11790" max="11790" width="14" style="22" bestFit="1" customWidth="1"/>
    <col min="11791" max="11791" width="9.140625" style="22"/>
    <col min="11792" max="11792" width="10.7109375" style="22" customWidth="1"/>
    <col min="11793" max="11796" width="9.140625" style="22"/>
    <col min="11797" max="11797" width="9.140625" style="22" customWidth="1"/>
    <col min="11798" max="11798" width="11.5703125" style="22" customWidth="1"/>
    <col min="11799" max="12032" width="9.140625" style="22"/>
    <col min="12033" max="12033" width="109.7109375" style="22" customWidth="1"/>
    <col min="12034" max="12035" width="13" style="22" customWidth="1"/>
    <col min="12036" max="12036" width="16.42578125" style="22" customWidth="1"/>
    <col min="12037" max="12044" width="12.7109375" style="22" customWidth="1"/>
    <col min="12045" max="12045" width="18.7109375" style="22" customWidth="1"/>
    <col min="12046" max="12046" width="14" style="22" bestFit="1" customWidth="1"/>
    <col min="12047" max="12047" width="9.140625" style="22"/>
    <col min="12048" max="12048" width="10.7109375" style="22" customWidth="1"/>
    <col min="12049" max="12052" width="9.140625" style="22"/>
    <col min="12053" max="12053" width="9.140625" style="22" customWidth="1"/>
    <col min="12054" max="12054" width="11.5703125" style="22" customWidth="1"/>
    <col min="12055" max="12288" width="9.140625" style="22"/>
    <col min="12289" max="12289" width="109.7109375" style="22" customWidth="1"/>
    <col min="12290" max="12291" width="13" style="22" customWidth="1"/>
    <col min="12292" max="12292" width="16.42578125" style="22" customWidth="1"/>
    <col min="12293" max="12300" width="12.7109375" style="22" customWidth="1"/>
    <col min="12301" max="12301" width="18.7109375" style="22" customWidth="1"/>
    <col min="12302" max="12302" width="14" style="22" bestFit="1" customWidth="1"/>
    <col min="12303" max="12303" width="9.140625" style="22"/>
    <col min="12304" max="12304" width="10.7109375" style="22" customWidth="1"/>
    <col min="12305" max="12308" width="9.140625" style="22"/>
    <col min="12309" max="12309" width="9.140625" style="22" customWidth="1"/>
    <col min="12310" max="12310" width="11.5703125" style="22" customWidth="1"/>
    <col min="12311" max="12544" width="9.140625" style="22"/>
    <col min="12545" max="12545" width="109.7109375" style="22" customWidth="1"/>
    <col min="12546" max="12547" width="13" style="22" customWidth="1"/>
    <col min="12548" max="12548" width="16.42578125" style="22" customWidth="1"/>
    <col min="12549" max="12556" width="12.7109375" style="22" customWidth="1"/>
    <col min="12557" max="12557" width="18.7109375" style="22" customWidth="1"/>
    <col min="12558" max="12558" width="14" style="22" bestFit="1" customWidth="1"/>
    <col min="12559" max="12559" width="9.140625" style="22"/>
    <col min="12560" max="12560" width="10.7109375" style="22" customWidth="1"/>
    <col min="12561" max="12564" width="9.140625" style="22"/>
    <col min="12565" max="12565" width="9.140625" style="22" customWidth="1"/>
    <col min="12566" max="12566" width="11.5703125" style="22" customWidth="1"/>
    <col min="12567" max="12800" width="9.140625" style="22"/>
    <col min="12801" max="12801" width="109.7109375" style="22" customWidth="1"/>
    <col min="12802" max="12803" width="13" style="22" customWidth="1"/>
    <col min="12804" max="12804" width="16.42578125" style="22" customWidth="1"/>
    <col min="12805" max="12812" width="12.7109375" style="22" customWidth="1"/>
    <col min="12813" max="12813" width="18.7109375" style="22" customWidth="1"/>
    <col min="12814" max="12814" width="14" style="22" bestFit="1" customWidth="1"/>
    <col min="12815" max="12815" width="9.140625" style="22"/>
    <col min="12816" max="12816" width="10.7109375" style="22" customWidth="1"/>
    <col min="12817" max="12820" width="9.140625" style="22"/>
    <col min="12821" max="12821" width="9.140625" style="22" customWidth="1"/>
    <col min="12822" max="12822" width="11.5703125" style="22" customWidth="1"/>
    <col min="12823" max="13056" width="9.140625" style="22"/>
    <col min="13057" max="13057" width="109.7109375" style="22" customWidth="1"/>
    <col min="13058" max="13059" width="13" style="22" customWidth="1"/>
    <col min="13060" max="13060" width="16.42578125" style="22" customWidth="1"/>
    <col min="13061" max="13068" width="12.7109375" style="22" customWidth="1"/>
    <col min="13069" max="13069" width="18.7109375" style="22" customWidth="1"/>
    <col min="13070" max="13070" width="14" style="22" bestFit="1" customWidth="1"/>
    <col min="13071" max="13071" width="9.140625" style="22"/>
    <col min="13072" max="13072" width="10.7109375" style="22" customWidth="1"/>
    <col min="13073" max="13076" width="9.140625" style="22"/>
    <col min="13077" max="13077" width="9.140625" style="22" customWidth="1"/>
    <col min="13078" max="13078" width="11.5703125" style="22" customWidth="1"/>
    <col min="13079" max="13312" width="9.140625" style="22"/>
    <col min="13313" max="13313" width="109.7109375" style="22" customWidth="1"/>
    <col min="13314" max="13315" width="13" style="22" customWidth="1"/>
    <col min="13316" max="13316" width="16.42578125" style="22" customWidth="1"/>
    <col min="13317" max="13324" width="12.7109375" style="22" customWidth="1"/>
    <col min="13325" max="13325" width="18.7109375" style="22" customWidth="1"/>
    <col min="13326" max="13326" width="14" style="22" bestFit="1" customWidth="1"/>
    <col min="13327" max="13327" width="9.140625" style="22"/>
    <col min="13328" max="13328" width="10.7109375" style="22" customWidth="1"/>
    <col min="13329" max="13332" width="9.140625" style="22"/>
    <col min="13333" max="13333" width="9.140625" style="22" customWidth="1"/>
    <col min="13334" max="13334" width="11.5703125" style="22" customWidth="1"/>
    <col min="13335" max="13568" width="9.140625" style="22"/>
    <col min="13569" max="13569" width="109.7109375" style="22" customWidth="1"/>
    <col min="13570" max="13571" width="13" style="22" customWidth="1"/>
    <col min="13572" max="13572" width="16.42578125" style="22" customWidth="1"/>
    <col min="13573" max="13580" width="12.7109375" style="22" customWidth="1"/>
    <col min="13581" max="13581" width="18.7109375" style="22" customWidth="1"/>
    <col min="13582" max="13582" width="14" style="22" bestFit="1" customWidth="1"/>
    <col min="13583" max="13583" width="9.140625" style="22"/>
    <col min="13584" max="13584" width="10.7109375" style="22" customWidth="1"/>
    <col min="13585" max="13588" width="9.140625" style="22"/>
    <col min="13589" max="13589" width="9.140625" style="22" customWidth="1"/>
    <col min="13590" max="13590" width="11.5703125" style="22" customWidth="1"/>
    <col min="13591" max="13824" width="9.140625" style="22"/>
    <col min="13825" max="13825" width="109.7109375" style="22" customWidth="1"/>
    <col min="13826" max="13827" width="13" style="22" customWidth="1"/>
    <col min="13828" max="13828" width="16.42578125" style="22" customWidth="1"/>
    <col min="13829" max="13836" width="12.7109375" style="22" customWidth="1"/>
    <col min="13837" max="13837" width="18.7109375" style="22" customWidth="1"/>
    <col min="13838" max="13838" width="14" style="22" bestFit="1" customWidth="1"/>
    <col min="13839" max="13839" width="9.140625" style="22"/>
    <col min="13840" max="13840" width="10.7109375" style="22" customWidth="1"/>
    <col min="13841" max="13844" width="9.140625" style="22"/>
    <col min="13845" max="13845" width="9.140625" style="22" customWidth="1"/>
    <col min="13846" max="13846" width="11.5703125" style="22" customWidth="1"/>
    <col min="13847" max="14080" width="9.140625" style="22"/>
    <col min="14081" max="14081" width="109.7109375" style="22" customWidth="1"/>
    <col min="14082" max="14083" width="13" style="22" customWidth="1"/>
    <col min="14084" max="14084" width="16.42578125" style="22" customWidth="1"/>
    <col min="14085" max="14092" width="12.7109375" style="22" customWidth="1"/>
    <col min="14093" max="14093" width="18.7109375" style="22" customWidth="1"/>
    <col min="14094" max="14094" width="14" style="22" bestFit="1" customWidth="1"/>
    <col min="14095" max="14095" width="9.140625" style="22"/>
    <col min="14096" max="14096" width="10.7109375" style="22" customWidth="1"/>
    <col min="14097" max="14100" width="9.140625" style="22"/>
    <col min="14101" max="14101" width="9.140625" style="22" customWidth="1"/>
    <col min="14102" max="14102" width="11.5703125" style="22" customWidth="1"/>
    <col min="14103" max="14336" width="9.140625" style="22"/>
    <col min="14337" max="14337" width="109.7109375" style="22" customWidth="1"/>
    <col min="14338" max="14339" width="13" style="22" customWidth="1"/>
    <col min="14340" max="14340" width="16.42578125" style="22" customWidth="1"/>
    <col min="14341" max="14348" width="12.7109375" style="22" customWidth="1"/>
    <col min="14349" max="14349" width="18.7109375" style="22" customWidth="1"/>
    <col min="14350" max="14350" width="14" style="22" bestFit="1" customWidth="1"/>
    <col min="14351" max="14351" width="9.140625" style="22"/>
    <col min="14352" max="14352" width="10.7109375" style="22" customWidth="1"/>
    <col min="14353" max="14356" width="9.140625" style="22"/>
    <col min="14357" max="14357" width="9.140625" style="22" customWidth="1"/>
    <col min="14358" max="14358" width="11.5703125" style="22" customWidth="1"/>
    <col min="14359" max="14592" width="9.140625" style="22"/>
    <col min="14593" max="14593" width="109.7109375" style="22" customWidth="1"/>
    <col min="14594" max="14595" width="13" style="22" customWidth="1"/>
    <col min="14596" max="14596" width="16.42578125" style="22" customWidth="1"/>
    <col min="14597" max="14604" width="12.7109375" style="22" customWidth="1"/>
    <col min="14605" max="14605" width="18.7109375" style="22" customWidth="1"/>
    <col min="14606" max="14606" width="14" style="22" bestFit="1" customWidth="1"/>
    <col min="14607" max="14607" width="9.140625" style="22"/>
    <col min="14608" max="14608" width="10.7109375" style="22" customWidth="1"/>
    <col min="14609" max="14612" width="9.140625" style="22"/>
    <col min="14613" max="14613" width="9.140625" style="22" customWidth="1"/>
    <col min="14614" max="14614" width="11.5703125" style="22" customWidth="1"/>
    <col min="14615" max="14848" width="9.140625" style="22"/>
    <col min="14849" max="14849" width="109.7109375" style="22" customWidth="1"/>
    <col min="14850" max="14851" width="13" style="22" customWidth="1"/>
    <col min="14852" max="14852" width="16.42578125" style="22" customWidth="1"/>
    <col min="14853" max="14860" width="12.7109375" style="22" customWidth="1"/>
    <col min="14861" max="14861" width="18.7109375" style="22" customWidth="1"/>
    <col min="14862" max="14862" width="14" style="22" bestFit="1" customWidth="1"/>
    <col min="14863" max="14863" width="9.140625" style="22"/>
    <col min="14864" max="14864" width="10.7109375" style="22" customWidth="1"/>
    <col min="14865" max="14868" width="9.140625" style="22"/>
    <col min="14869" max="14869" width="9.140625" style="22" customWidth="1"/>
    <col min="14870" max="14870" width="11.5703125" style="22" customWidth="1"/>
    <col min="14871" max="15104" width="9.140625" style="22"/>
    <col min="15105" max="15105" width="109.7109375" style="22" customWidth="1"/>
    <col min="15106" max="15107" width="13" style="22" customWidth="1"/>
    <col min="15108" max="15108" width="16.42578125" style="22" customWidth="1"/>
    <col min="15109" max="15116" width="12.7109375" style="22" customWidth="1"/>
    <col min="15117" max="15117" width="18.7109375" style="22" customWidth="1"/>
    <col min="15118" max="15118" width="14" style="22" bestFit="1" customWidth="1"/>
    <col min="15119" max="15119" width="9.140625" style="22"/>
    <col min="15120" max="15120" width="10.7109375" style="22" customWidth="1"/>
    <col min="15121" max="15124" width="9.140625" style="22"/>
    <col min="15125" max="15125" width="9.140625" style="22" customWidth="1"/>
    <col min="15126" max="15126" width="11.5703125" style="22" customWidth="1"/>
    <col min="15127" max="15360" width="9.140625" style="22"/>
    <col min="15361" max="15361" width="109.7109375" style="22" customWidth="1"/>
    <col min="15362" max="15363" width="13" style="22" customWidth="1"/>
    <col min="15364" max="15364" width="16.42578125" style="22" customWidth="1"/>
    <col min="15365" max="15372" width="12.7109375" style="22" customWidth="1"/>
    <col min="15373" max="15373" width="18.7109375" style="22" customWidth="1"/>
    <col min="15374" max="15374" width="14" style="22" bestFit="1" customWidth="1"/>
    <col min="15375" max="15375" width="9.140625" style="22"/>
    <col min="15376" max="15376" width="10.7109375" style="22" customWidth="1"/>
    <col min="15377" max="15380" width="9.140625" style="22"/>
    <col min="15381" max="15381" width="9.140625" style="22" customWidth="1"/>
    <col min="15382" max="15382" width="11.5703125" style="22" customWidth="1"/>
    <col min="15383" max="15616" width="9.140625" style="22"/>
    <col min="15617" max="15617" width="109.7109375" style="22" customWidth="1"/>
    <col min="15618" max="15619" width="13" style="22" customWidth="1"/>
    <col min="15620" max="15620" width="16.42578125" style="22" customWidth="1"/>
    <col min="15621" max="15628" width="12.7109375" style="22" customWidth="1"/>
    <col min="15629" max="15629" width="18.7109375" style="22" customWidth="1"/>
    <col min="15630" max="15630" width="14" style="22" bestFit="1" customWidth="1"/>
    <col min="15631" max="15631" width="9.140625" style="22"/>
    <col min="15632" max="15632" width="10.7109375" style="22" customWidth="1"/>
    <col min="15633" max="15636" width="9.140625" style="22"/>
    <col min="15637" max="15637" width="9.140625" style="22" customWidth="1"/>
    <col min="15638" max="15638" width="11.5703125" style="22" customWidth="1"/>
    <col min="15639" max="15872" width="9.140625" style="22"/>
    <col min="15873" max="15873" width="109.7109375" style="22" customWidth="1"/>
    <col min="15874" max="15875" width="13" style="22" customWidth="1"/>
    <col min="15876" max="15876" width="16.42578125" style="22" customWidth="1"/>
    <col min="15877" max="15884" width="12.7109375" style="22" customWidth="1"/>
    <col min="15885" max="15885" width="18.7109375" style="22" customWidth="1"/>
    <col min="15886" max="15886" width="14" style="22" bestFit="1" customWidth="1"/>
    <col min="15887" max="15887" width="9.140625" style="22"/>
    <col min="15888" max="15888" width="10.7109375" style="22" customWidth="1"/>
    <col min="15889" max="15892" width="9.140625" style="22"/>
    <col min="15893" max="15893" width="9.140625" style="22" customWidth="1"/>
    <col min="15894" max="15894" width="11.5703125" style="22" customWidth="1"/>
    <col min="15895" max="16128" width="9.140625" style="22"/>
    <col min="16129" max="16129" width="109.7109375" style="22" customWidth="1"/>
    <col min="16130" max="16131" width="13" style="22" customWidth="1"/>
    <col min="16132" max="16132" width="16.42578125" style="22" customWidth="1"/>
    <col min="16133" max="16140" width="12.7109375" style="22" customWidth="1"/>
    <col min="16141" max="16141" width="18.7109375" style="22" customWidth="1"/>
    <col min="16142" max="16142" width="14" style="22" bestFit="1" customWidth="1"/>
    <col min="16143" max="16143" width="9.140625" style="22"/>
    <col min="16144" max="16144" width="10.7109375" style="22" customWidth="1"/>
    <col min="16145" max="16148" width="9.140625" style="22"/>
    <col min="16149" max="16149" width="9.140625" style="22" customWidth="1"/>
    <col min="16150" max="16150" width="11.5703125" style="22" customWidth="1"/>
    <col min="16151" max="16384" width="9.140625" style="22"/>
  </cols>
  <sheetData>
    <row r="1" spans="1:27" ht="43.5" customHeight="1">
      <c r="A1" s="21"/>
      <c r="B1" s="21"/>
      <c r="C1" s="21"/>
      <c r="D1" s="21"/>
      <c r="E1" s="21"/>
      <c r="F1" s="656"/>
      <c r="G1" s="21"/>
      <c r="H1" s="21"/>
      <c r="I1" s="21"/>
      <c r="J1" s="21"/>
      <c r="K1" s="21"/>
      <c r="L1" s="21"/>
      <c r="M1" s="31"/>
      <c r="N1" s="31"/>
      <c r="O1" s="31"/>
      <c r="P1" s="31"/>
    </row>
    <row r="2" spans="1:27" ht="41.25" customHeight="1">
      <c r="A2" s="21"/>
      <c r="B2" s="21"/>
      <c r="C2" s="21"/>
      <c r="D2" s="21"/>
      <c r="E2" s="21"/>
      <c r="F2" s="656"/>
      <c r="G2" s="21"/>
      <c r="H2" s="21"/>
      <c r="I2" s="21"/>
      <c r="J2" s="21"/>
      <c r="K2" s="21"/>
      <c r="L2" s="21"/>
      <c r="M2" s="31"/>
      <c r="N2" s="31"/>
      <c r="O2" s="31"/>
      <c r="P2" s="31"/>
    </row>
    <row r="3" spans="1:27" ht="24.75" customHeight="1">
      <c r="A3" s="23"/>
      <c r="B3" s="23"/>
      <c r="C3" s="23"/>
      <c r="D3" s="23"/>
      <c r="E3" s="23"/>
      <c r="F3" s="657"/>
      <c r="G3" s="23"/>
      <c r="H3" s="23"/>
      <c r="I3" s="23"/>
      <c r="J3" s="23"/>
      <c r="K3" s="23"/>
      <c r="L3" s="23"/>
    </row>
    <row r="4" spans="1:27" ht="78.75" customHeight="1">
      <c r="A4" s="24"/>
      <c r="B4" s="24"/>
      <c r="C4" s="24"/>
      <c r="D4" s="24"/>
      <c r="E4" s="24"/>
      <c r="F4" s="658"/>
      <c r="G4" s="24"/>
      <c r="H4" s="24"/>
      <c r="I4" s="24"/>
      <c r="J4" s="24"/>
      <c r="K4" s="24"/>
      <c r="L4" s="24"/>
    </row>
    <row r="5" spans="1:27" ht="97.5" customHeight="1" thickBot="1">
      <c r="A5" s="1052" t="s">
        <v>1566</v>
      </c>
      <c r="B5" s="1053"/>
      <c r="C5" s="1053"/>
      <c r="D5" s="1053"/>
      <c r="E5" s="1053"/>
      <c r="F5" s="1053"/>
      <c r="G5" s="1053"/>
      <c r="H5" s="1053"/>
      <c r="I5" s="1053"/>
      <c r="J5" s="1053"/>
      <c r="K5" s="1053"/>
      <c r="L5" s="1053"/>
    </row>
    <row r="6" spans="1:27" ht="20.100000000000001" customHeight="1">
      <c r="A6" s="78" t="s">
        <v>18</v>
      </c>
      <c r="B6" s="1054" t="s">
        <v>19</v>
      </c>
      <c r="C6" s="1054"/>
      <c r="D6" s="1054"/>
      <c r="E6" s="1054"/>
      <c r="F6" s="1054"/>
      <c r="G6" s="1054"/>
      <c r="H6" s="1054"/>
      <c r="I6" s="1054"/>
      <c r="J6" s="1054"/>
      <c r="K6" s="1054"/>
      <c r="L6" s="1055"/>
      <c r="Q6" s="583"/>
      <c r="R6" s="583"/>
      <c r="S6" s="583"/>
      <c r="T6" s="583"/>
      <c r="U6" s="583"/>
      <c r="V6" s="587"/>
      <c r="W6" s="583"/>
      <c r="X6" s="583"/>
      <c r="Y6" s="583"/>
      <c r="Z6" s="583"/>
      <c r="AA6" s="583"/>
    </row>
    <row r="7" spans="1:27" ht="21.75" customHeight="1" thickBot="1">
      <c r="A7" s="79" t="s">
        <v>20</v>
      </c>
      <c r="B7" s="1056" t="s">
        <v>21</v>
      </c>
      <c r="C7" s="1056"/>
      <c r="D7" s="1056"/>
      <c r="E7" s="1056"/>
      <c r="F7" s="1056"/>
      <c r="G7" s="1056"/>
      <c r="H7" s="1056"/>
      <c r="I7" s="1056"/>
      <c r="J7" s="1056"/>
      <c r="K7" s="1056"/>
      <c r="L7" s="1057"/>
      <c r="Q7" s="583"/>
      <c r="R7" s="583"/>
      <c r="S7" s="588" t="s">
        <v>717</v>
      </c>
      <c r="T7" s="588" t="s">
        <v>829</v>
      </c>
      <c r="U7" s="588" t="s">
        <v>837</v>
      </c>
      <c r="V7" s="588" t="s">
        <v>893</v>
      </c>
      <c r="W7" s="583"/>
      <c r="X7" s="583"/>
      <c r="Y7" s="583"/>
      <c r="Z7" s="583"/>
      <c r="AA7" s="583"/>
    </row>
    <row r="8" spans="1:27" ht="20.25" thickBot="1">
      <c r="A8" s="1058" t="s">
        <v>598</v>
      </c>
      <c r="B8" s="1059"/>
      <c r="C8" s="1059"/>
      <c r="D8" s="1059"/>
      <c r="E8" s="1059"/>
      <c r="F8" s="1059"/>
      <c r="G8" s="1059"/>
      <c r="H8" s="1059"/>
      <c r="I8" s="1059"/>
      <c r="J8" s="1059"/>
      <c r="K8" s="1059"/>
      <c r="L8" s="1060"/>
      <c r="Q8" s="583"/>
      <c r="R8" s="588">
        <f>SUM(S8:Z12)</f>
        <v>179100</v>
      </c>
      <c r="S8" s="588">
        <v>10000</v>
      </c>
      <c r="T8" s="588">
        <v>10000</v>
      </c>
      <c r="U8" s="588">
        <v>15000</v>
      </c>
      <c r="V8" s="588">
        <v>12100</v>
      </c>
      <c r="W8" s="583"/>
      <c r="X8" s="583"/>
      <c r="Y8" s="583"/>
      <c r="Z8" s="583"/>
      <c r="AA8" s="583"/>
    </row>
    <row r="9" spans="1:27" ht="18" customHeight="1">
      <c r="A9" s="1061" t="s">
        <v>599</v>
      </c>
      <c r="B9" s="1062"/>
      <c r="C9" s="1063" t="s">
        <v>600</v>
      </c>
      <c r="D9" s="1064"/>
      <c r="E9" s="1064"/>
      <c r="F9" s="1064"/>
      <c r="G9" s="1064"/>
      <c r="H9" s="1064"/>
      <c r="I9" s="1064"/>
      <c r="J9" s="1064"/>
      <c r="K9" s="1064"/>
      <c r="L9" s="1064"/>
      <c r="Q9" s="583"/>
      <c r="R9" s="583"/>
      <c r="S9" s="589" t="s">
        <v>939</v>
      </c>
      <c r="T9" s="589" t="s">
        <v>939</v>
      </c>
      <c r="U9" s="589" t="s">
        <v>986</v>
      </c>
      <c r="V9" s="589" t="s">
        <v>996</v>
      </c>
      <c r="W9" s="589" t="s">
        <v>1067</v>
      </c>
      <c r="X9" s="589" t="s">
        <v>1161</v>
      </c>
      <c r="Y9" s="589" t="s">
        <v>1229</v>
      </c>
      <c r="Z9" s="589" t="s">
        <v>1240</v>
      </c>
      <c r="AA9" s="583"/>
    </row>
    <row r="10" spans="1:27" ht="18" customHeight="1">
      <c r="A10" s="1065" t="s">
        <v>601</v>
      </c>
      <c r="B10" s="1066"/>
      <c r="C10" s="1067" t="s">
        <v>602</v>
      </c>
      <c r="D10" s="1068"/>
      <c r="E10" s="1068"/>
      <c r="F10" s="1068"/>
      <c r="G10" s="1068"/>
      <c r="H10" s="1068"/>
      <c r="I10" s="1068"/>
      <c r="J10" s="1068"/>
      <c r="K10" s="1068"/>
      <c r="L10" s="1069"/>
      <c r="Q10" s="583"/>
      <c r="R10" s="583"/>
      <c r="S10" s="589">
        <v>17000</v>
      </c>
      <c r="T10" s="589">
        <v>20000</v>
      </c>
      <c r="U10" s="589">
        <v>10000</v>
      </c>
      <c r="V10" s="589">
        <v>10000</v>
      </c>
      <c r="W10" s="589">
        <v>20000</v>
      </c>
      <c r="X10" s="589">
        <v>15000</v>
      </c>
      <c r="Y10" s="589">
        <v>20000</v>
      </c>
      <c r="Z10" s="589">
        <v>10000</v>
      </c>
      <c r="AA10" s="583"/>
    </row>
    <row r="11" spans="1:27" ht="18" customHeight="1">
      <c r="A11" s="1065" t="s">
        <v>603</v>
      </c>
      <c r="B11" s="1066"/>
      <c r="C11" s="1067" t="s">
        <v>604</v>
      </c>
      <c r="D11" s="1068"/>
      <c r="E11" s="1068"/>
      <c r="F11" s="1068"/>
      <c r="G11" s="1068"/>
      <c r="H11" s="1068"/>
      <c r="I11" s="1068"/>
      <c r="J11" s="1068"/>
      <c r="K11" s="1068"/>
      <c r="L11" s="1069"/>
      <c r="Q11" s="583"/>
      <c r="R11" s="583"/>
      <c r="S11" s="583" t="s">
        <v>1373</v>
      </c>
      <c r="T11" s="583"/>
      <c r="U11" s="583"/>
      <c r="V11" s="583"/>
      <c r="W11" s="583"/>
      <c r="X11" s="583"/>
      <c r="Y11" s="583"/>
      <c r="Z11" s="583"/>
      <c r="AA11" s="583"/>
    </row>
    <row r="12" spans="1:27" ht="18" customHeight="1">
      <c r="A12" s="1065" t="s">
        <v>605</v>
      </c>
      <c r="B12" s="1066"/>
      <c r="C12" s="1067" t="s">
        <v>606</v>
      </c>
      <c r="D12" s="1068"/>
      <c r="E12" s="1068"/>
      <c r="F12" s="1068"/>
      <c r="G12" s="1068"/>
      <c r="H12" s="1068"/>
      <c r="I12" s="1068"/>
      <c r="J12" s="1068"/>
      <c r="K12" s="1068"/>
      <c r="L12" s="1069"/>
      <c r="Q12" s="583"/>
      <c r="R12" s="583"/>
      <c r="S12" s="583">
        <v>10000</v>
      </c>
      <c r="T12" s="583"/>
      <c r="U12" s="583"/>
      <c r="V12" s="583"/>
      <c r="W12" s="583"/>
      <c r="X12" s="583"/>
      <c r="Y12" s="583"/>
      <c r="Z12" s="583"/>
      <c r="AA12" s="583"/>
    </row>
    <row r="13" spans="1:27" ht="18" customHeight="1">
      <c r="A13" s="1065" t="s">
        <v>966</v>
      </c>
      <c r="B13" s="1066"/>
      <c r="C13" s="1067" t="s">
        <v>607</v>
      </c>
      <c r="D13" s="1068"/>
      <c r="E13" s="1068"/>
      <c r="F13" s="1068"/>
      <c r="G13" s="1068"/>
      <c r="H13" s="1068"/>
      <c r="I13" s="1068"/>
      <c r="J13" s="1068"/>
      <c r="K13" s="1068"/>
      <c r="L13" s="1069"/>
      <c r="Q13" s="583"/>
      <c r="R13" s="583"/>
      <c r="S13" s="583"/>
      <c r="T13" s="583"/>
      <c r="U13" s="583"/>
      <c r="V13" s="583"/>
      <c r="W13" s="583"/>
      <c r="X13" s="583"/>
      <c r="Y13" s="583"/>
      <c r="Z13" s="583"/>
      <c r="AA13" s="583"/>
    </row>
    <row r="14" spans="1:27" ht="18" customHeight="1">
      <c r="A14" s="1065" t="s">
        <v>608</v>
      </c>
      <c r="B14" s="1066"/>
      <c r="C14" s="1067" t="s">
        <v>609</v>
      </c>
      <c r="D14" s="1068"/>
      <c r="E14" s="1068"/>
      <c r="F14" s="1068"/>
      <c r="G14" s="1068"/>
      <c r="H14" s="1068"/>
      <c r="I14" s="1068"/>
      <c r="J14" s="1068"/>
      <c r="K14" s="1068"/>
      <c r="L14" s="1069"/>
    </row>
    <row r="15" spans="1:27" ht="18" customHeight="1">
      <c r="A15" s="1065" t="s">
        <v>610</v>
      </c>
      <c r="B15" s="1066"/>
      <c r="C15" s="1067" t="s">
        <v>611</v>
      </c>
      <c r="D15" s="1068"/>
      <c r="E15" s="1068"/>
      <c r="F15" s="1068"/>
      <c r="G15" s="1068"/>
      <c r="H15" s="1068"/>
      <c r="I15" s="1068"/>
      <c r="J15" s="1068"/>
      <c r="K15" s="1068"/>
      <c r="L15" s="1069"/>
    </row>
    <row r="16" spans="1:27" ht="18" customHeight="1">
      <c r="A16" s="1065" t="s">
        <v>612</v>
      </c>
      <c r="B16" s="1066"/>
      <c r="C16" s="1067" t="s">
        <v>613</v>
      </c>
      <c r="D16" s="1068"/>
      <c r="E16" s="1068"/>
      <c r="F16" s="1068"/>
      <c r="G16" s="1068"/>
      <c r="H16" s="1068"/>
      <c r="I16" s="1068"/>
      <c r="J16" s="1068"/>
      <c r="K16" s="1068"/>
      <c r="L16" s="1069"/>
      <c r="P16" s="410"/>
    </row>
    <row r="17" spans="1:18" ht="18" customHeight="1">
      <c r="A17" s="1065" t="s">
        <v>614</v>
      </c>
      <c r="B17" s="1066"/>
      <c r="C17" s="1067" t="s">
        <v>615</v>
      </c>
      <c r="D17" s="1068"/>
      <c r="E17" s="1068"/>
      <c r="F17" s="1068"/>
      <c r="G17" s="1068"/>
      <c r="H17" s="1068"/>
      <c r="I17" s="1068"/>
      <c r="J17" s="1068"/>
      <c r="K17" s="1068"/>
      <c r="L17" s="1069"/>
    </row>
    <row r="18" spans="1:18" ht="18" customHeight="1">
      <c r="A18" s="1065" t="s">
        <v>616</v>
      </c>
      <c r="B18" s="1066"/>
      <c r="C18" s="1067" t="s">
        <v>617</v>
      </c>
      <c r="D18" s="1068"/>
      <c r="E18" s="1068"/>
      <c r="F18" s="1068"/>
      <c r="G18" s="1068"/>
      <c r="H18" s="1068"/>
      <c r="I18" s="1068"/>
      <c r="J18" s="1068"/>
      <c r="K18" s="1068"/>
      <c r="L18" s="1069"/>
    </row>
    <row r="19" spans="1:18" ht="18" customHeight="1">
      <c r="A19" s="1065" t="s">
        <v>618</v>
      </c>
      <c r="B19" s="1066"/>
      <c r="C19" s="1067" t="s">
        <v>619</v>
      </c>
      <c r="D19" s="1068"/>
      <c r="E19" s="1068"/>
      <c r="F19" s="1068"/>
      <c r="G19" s="1068"/>
      <c r="H19" s="1068"/>
      <c r="I19" s="1068"/>
      <c r="J19" s="1068"/>
      <c r="K19" s="1068"/>
      <c r="L19" s="1069"/>
    </row>
    <row r="20" spans="1:18" ht="18" customHeight="1">
      <c r="A20" s="1065" t="s">
        <v>620</v>
      </c>
      <c r="B20" s="1066"/>
      <c r="C20" s="1070" t="s">
        <v>621</v>
      </c>
      <c r="D20" s="1071"/>
      <c r="E20" s="1071"/>
      <c r="F20" s="1071"/>
      <c r="G20" s="1071"/>
      <c r="H20" s="1071"/>
      <c r="I20" s="1071"/>
      <c r="J20" s="1071"/>
      <c r="K20" s="1071"/>
      <c r="L20" s="1072"/>
    </row>
    <row r="21" spans="1:18" ht="18" customHeight="1">
      <c r="A21" s="1065" t="s">
        <v>622</v>
      </c>
      <c r="B21" s="1066"/>
      <c r="C21" s="1067" t="s">
        <v>623</v>
      </c>
      <c r="D21" s="1068"/>
      <c r="E21" s="1068"/>
      <c r="F21" s="1068"/>
      <c r="G21" s="1068"/>
      <c r="H21" s="1068"/>
      <c r="I21" s="1068"/>
      <c r="J21" s="1068"/>
      <c r="K21" s="1068"/>
      <c r="L21" s="1069"/>
    </row>
    <row r="22" spans="1:18" ht="18" customHeight="1">
      <c r="A22" s="1065" t="s">
        <v>624</v>
      </c>
      <c r="B22" s="1066"/>
      <c r="C22" s="1067" t="s">
        <v>625</v>
      </c>
      <c r="D22" s="1068"/>
      <c r="E22" s="1068"/>
      <c r="F22" s="1068"/>
      <c r="G22" s="1068"/>
      <c r="H22" s="1068"/>
      <c r="I22" s="1068"/>
      <c r="J22" s="1068"/>
      <c r="K22" s="1068"/>
      <c r="L22" s="1069"/>
    </row>
    <row r="23" spans="1:18" ht="18" customHeight="1">
      <c r="A23" s="1065" t="s">
        <v>626</v>
      </c>
      <c r="B23" s="1066"/>
      <c r="C23" s="1067" t="s">
        <v>627</v>
      </c>
      <c r="D23" s="1068"/>
      <c r="E23" s="1068"/>
      <c r="F23" s="1068"/>
      <c r="G23" s="1068"/>
      <c r="H23" s="1068"/>
      <c r="I23" s="1068"/>
      <c r="J23" s="1068"/>
      <c r="K23" s="1068"/>
      <c r="L23" s="1069"/>
    </row>
    <row r="24" spans="1:18" ht="18" customHeight="1">
      <c r="A24" s="1065" t="s">
        <v>628</v>
      </c>
      <c r="B24" s="1066"/>
      <c r="C24" s="1067" t="s">
        <v>629</v>
      </c>
      <c r="D24" s="1068"/>
      <c r="E24" s="1068"/>
      <c r="F24" s="1068"/>
      <c r="G24" s="1068"/>
      <c r="H24" s="1068"/>
      <c r="I24" s="1068"/>
      <c r="J24" s="1068"/>
      <c r="K24" s="1068"/>
      <c r="L24" s="1069"/>
    </row>
    <row r="25" spans="1:18" ht="18" customHeight="1">
      <c r="A25" s="1065" t="s">
        <v>630</v>
      </c>
      <c r="B25" s="1066"/>
      <c r="C25" s="1067" t="s">
        <v>631</v>
      </c>
      <c r="D25" s="1068"/>
      <c r="E25" s="1068"/>
      <c r="F25" s="1068"/>
      <c r="G25" s="1068"/>
      <c r="H25" s="1068"/>
      <c r="I25" s="1068"/>
      <c r="J25" s="1068"/>
      <c r="K25" s="1068"/>
      <c r="L25" s="1069"/>
    </row>
    <row r="26" spans="1:18" ht="18" customHeight="1">
      <c r="A26" s="1065" t="s">
        <v>632</v>
      </c>
      <c r="B26" s="1066"/>
      <c r="C26" s="1067" t="s">
        <v>633</v>
      </c>
      <c r="D26" s="1068"/>
      <c r="E26" s="1068"/>
      <c r="F26" s="1068"/>
      <c r="G26" s="1068"/>
      <c r="H26" s="1068"/>
      <c r="I26" s="1068"/>
      <c r="J26" s="1068"/>
      <c r="K26" s="1068"/>
      <c r="L26" s="1069"/>
    </row>
    <row r="27" spans="1:18" ht="18" customHeight="1" thickBot="1">
      <c r="A27" s="1073" t="s">
        <v>634</v>
      </c>
      <c r="B27" s="1074"/>
      <c r="C27" s="1075" t="s">
        <v>635</v>
      </c>
      <c r="D27" s="1076"/>
      <c r="E27" s="1076"/>
      <c r="F27" s="1076"/>
      <c r="G27" s="1076"/>
      <c r="H27" s="1076"/>
      <c r="I27" s="1076"/>
      <c r="J27" s="1076"/>
      <c r="K27" s="1076"/>
      <c r="L27" s="1077"/>
    </row>
    <row r="28" spans="1:18" ht="3.95" customHeight="1">
      <c r="A28" s="499"/>
      <c r="B28" s="500"/>
      <c r="C28" s="500"/>
      <c r="D28" s="500"/>
      <c r="E28" s="500"/>
      <c r="F28" s="659"/>
      <c r="G28" s="500"/>
      <c r="H28" s="500"/>
      <c r="I28" s="500"/>
      <c r="J28" s="500"/>
      <c r="K28" s="500"/>
      <c r="L28" s="501"/>
    </row>
    <row r="29" spans="1:18" ht="32.25" customHeight="1">
      <c r="A29" s="106" t="s">
        <v>17</v>
      </c>
      <c r="B29" s="647" t="s">
        <v>636</v>
      </c>
      <c r="C29" s="1080" t="s">
        <v>638</v>
      </c>
      <c r="D29" s="1081"/>
      <c r="E29" s="1081"/>
      <c r="F29" s="1082"/>
      <c r="G29" s="647" t="s">
        <v>637</v>
      </c>
      <c r="H29" s="1083" t="s">
        <v>638</v>
      </c>
      <c r="I29" s="1083"/>
      <c r="J29" s="1083"/>
      <c r="K29" s="1083"/>
      <c r="L29" s="154" t="s">
        <v>637</v>
      </c>
      <c r="N29" s="411"/>
      <c r="O29" s="411"/>
      <c r="P29" s="411"/>
    </row>
    <row r="30" spans="1:18" ht="17.100000000000001" customHeight="1">
      <c r="A30" s="649" t="s">
        <v>22</v>
      </c>
      <c r="B30" s="648" t="s">
        <v>106</v>
      </c>
      <c r="C30" s="491" t="s">
        <v>29</v>
      </c>
      <c r="D30" s="648" t="s">
        <v>106</v>
      </c>
      <c r="E30" s="1084" t="s">
        <v>29</v>
      </c>
      <c r="F30" s="1085"/>
      <c r="G30" s="648" t="s">
        <v>527</v>
      </c>
      <c r="H30" s="1086" t="s">
        <v>29</v>
      </c>
      <c r="I30" s="1086"/>
      <c r="J30" s="1086"/>
      <c r="K30" s="1086"/>
      <c r="L30" s="99" t="s">
        <v>527</v>
      </c>
    </row>
    <row r="31" spans="1:18" ht="33" customHeight="1">
      <c r="A31" s="1087" t="s">
        <v>1</v>
      </c>
      <c r="B31" s="650" t="s">
        <v>7</v>
      </c>
      <c r="C31" s="650" t="s">
        <v>1237</v>
      </c>
      <c r="D31" s="1088" t="s">
        <v>13</v>
      </c>
      <c r="E31" s="1089"/>
      <c r="F31" s="660" t="s">
        <v>1557</v>
      </c>
      <c r="G31" s="661" t="s">
        <v>13</v>
      </c>
      <c r="H31" s="651" t="s">
        <v>530</v>
      </c>
      <c r="I31" s="651" t="s">
        <v>531</v>
      </c>
      <c r="J31" s="651" t="s">
        <v>144</v>
      </c>
      <c r="K31" s="1090" t="s">
        <v>639</v>
      </c>
      <c r="L31" s="1091"/>
      <c r="R31" s="410"/>
    </row>
    <row r="32" spans="1:18" ht="40.5" customHeight="1">
      <c r="A32" s="1087"/>
      <c r="B32" s="80" t="s">
        <v>1331</v>
      </c>
      <c r="C32" s="80" t="s">
        <v>1309</v>
      </c>
      <c r="D32" s="80" t="s">
        <v>640</v>
      </c>
      <c r="E32" s="80" t="s">
        <v>641</v>
      </c>
      <c r="F32" s="662" t="s">
        <v>1558</v>
      </c>
      <c r="G32" s="80" t="s">
        <v>642</v>
      </c>
      <c r="H32" s="80" t="s">
        <v>643</v>
      </c>
      <c r="I32" s="80" t="s">
        <v>644</v>
      </c>
      <c r="J32" s="80" t="s">
        <v>645</v>
      </c>
      <c r="K32" s="80" t="s">
        <v>646</v>
      </c>
      <c r="L32" s="81" t="s">
        <v>647</v>
      </c>
    </row>
    <row r="33" spans="1:14" s="51" customFormat="1" ht="24" customHeight="1">
      <c r="A33" s="82" t="s">
        <v>953</v>
      </c>
      <c r="B33" s="83">
        <f>994900+R8-10000-10000-20000</f>
        <v>1134000</v>
      </c>
      <c r="C33" s="83">
        <f>1249000+Z10+S12</f>
        <v>1269000</v>
      </c>
      <c r="D33" s="83">
        <f>1094900+R8</f>
        <v>1274000</v>
      </c>
      <c r="E33" s="83">
        <f>1144900+R8</f>
        <v>1324000</v>
      </c>
      <c r="F33" s="83">
        <v>1354900</v>
      </c>
      <c r="G33" s="83">
        <f>1234900+R8</f>
        <v>1414000</v>
      </c>
      <c r="H33" s="83">
        <f>1184900+R8</f>
        <v>1364000</v>
      </c>
      <c r="I33" s="83">
        <f>1254900+R8</f>
        <v>1434000</v>
      </c>
      <c r="J33" s="83">
        <f>1324900+R8</f>
        <v>1504000</v>
      </c>
      <c r="K33" s="83">
        <f>1384900+R8</f>
        <v>1564000</v>
      </c>
      <c r="L33" s="84">
        <f>1474900+R8</f>
        <v>1654000</v>
      </c>
      <c r="N33" s="663"/>
    </row>
    <row r="34" spans="1:14" ht="18" customHeight="1">
      <c r="A34" s="85" t="s">
        <v>648</v>
      </c>
      <c r="B34" s="86" t="s">
        <v>16</v>
      </c>
      <c r="C34" s="86"/>
      <c r="D34" s="86"/>
      <c r="E34" s="86"/>
      <c r="F34" s="664"/>
      <c r="G34" s="86"/>
      <c r="H34" s="86"/>
      <c r="I34" s="86"/>
      <c r="J34" s="86"/>
      <c r="K34" s="86"/>
      <c r="L34" s="87"/>
      <c r="N34" s="21"/>
    </row>
    <row r="35" spans="1:14" ht="18" customHeight="1">
      <c r="A35" s="88" t="s">
        <v>649</v>
      </c>
      <c r="B35" s="89" t="s">
        <v>16</v>
      </c>
      <c r="C35" s="89"/>
      <c r="D35" s="89"/>
      <c r="E35" s="89"/>
      <c r="F35" s="665"/>
      <c r="G35" s="89"/>
      <c r="H35" s="89"/>
      <c r="I35" s="89"/>
      <c r="J35" s="89"/>
      <c r="K35" s="89"/>
      <c r="L35" s="90"/>
      <c r="N35" s="21"/>
    </row>
    <row r="36" spans="1:14" ht="3" customHeight="1">
      <c r="A36" s="493"/>
      <c r="B36" s="494"/>
      <c r="C36" s="494"/>
      <c r="D36" s="494"/>
      <c r="E36" s="494"/>
      <c r="F36" s="666"/>
      <c r="G36" s="494"/>
      <c r="H36" s="494"/>
      <c r="I36" s="494"/>
      <c r="J36" s="494"/>
      <c r="K36" s="494"/>
      <c r="L36" s="495"/>
      <c r="M36" s="34"/>
      <c r="N36" s="21"/>
    </row>
    <row r="37" spans="1:14" ht="18" customHeight="1">
      <c r="A37" s="85" t="s">
        <v>4</v>
      </c>
      <c r="B37" s="86" t="s">
        <v>16</v>
      </c>
      <c r="C37" s="86"/>
      <c r="D37" s="86"/>
      <c r="E37" s="86"/>
      <c r="F37" s="664"/>
      <c r="G37" s="86"/>
      <c r="H37" s="86"/>
      <c r="I37" s="86"/>
      <c r="J37" s="86"/>
      <c r="K37" s="86"/>
      <c r="L37" s="87"/>
      <c r="N37" s="21"/>
    </row>
    <row r="38" spans="1:14" ht="3" customHeight="1">
      <c r="A38" s="493"/>
      <c r="B38" s="494"/>
      <c r="C38" s="494"/>
      <c r="D38" s="494"/>
      <c r="E38" s="494"/>
      <c r="F38" s="666"/>
      <c r="G38" s="494"/>
      <c r="H38" s="494"/>
      <c r="I38" s="494"/>
      <c r="J38" s="494"/>
      <c r="K38" s="494"/>
      <c r="L38" s="495"/>
      <c r="M38" s="34"/>
      <c r="N38" s="21"/>
    </row>
    <row r="39" spans="1:14" ht="18" customHeight="1">
      <c r="A39" s="88" t="s">
        <v>123</v>
      </c>
      <c r="B39" s="89" t="s">
        <v>16</v>
      </c>
      <c r="C39" s="89" t="s">
        <v>16</v>
      </c>
      <c r="D39" s="89" t="s">
        <v>16</v>
      </c>
      <c r="E39" s="89" t="s">
        <v>16</v>
      </c>
      <c r="F39" s="89"/>
      <c r="G39" s="89" t="s">
        <v>16</v>
      </c>
      <c r="H39" s="89" t="s">
        <v>16</v>
      </c>
      <c r="I39" s="89"/>
      <c r="J39" s="89"/>
      <c r="K39" s="89"/>
      <c r="L39" s="90"/>
      <c r="N39" s="21"/>
    </row>
    <row r="40" spans="1:14" ht="18" customHeight="1">
      <c r="A40" s="85" t="s">
        <v>931</v>
      </c>
      <c r="B40" s="86" t="s">
        <v>16</v>
      </c>
      <c r="C40" s="86" t="s">
        <v>16</v>
      </c>
      <c r="D40" s="86" t="s">
        <v>16</v>
      </c>
      <c r="E40" s="86" t="s">
        <v>16</v>
      </c>
      <c r="F40" s="86" t="s">
        <v>16</v>
      </c>
      <c r="G40" s="86" t="s">
        <v>16</v>
      </c>
      <c r="H40" s="86" t="s">
        <v>16</v>
      </c>
      <c r="I40" s="86"/>
      <c r="J40" s="86"/>
      <c r="K40" s="86"/>
      <c r="L40" s="87"/>
      <c r="N40" s="21"/>
    </row>
    <row r="41" spans="1:14" ht="3" customHeight="1">
      <c r="A41" s="493"/>
      <c r="B41" s="494"/>
      <c r="C41" s="494"/>
      <c r="D41" s="494"/>
      <c r="E41" s="494"/>
      <c r="F41" s="494"/>
      <c r="G41" s="494"/>
      <c r="H41" s="494"/>
      <c r="I41" s="494"/>
      <c r="J41" s="494"/>
      <c r="K41" s="494"/>
      <c r="L41" s="495"/>
      <c r="M41" s="34"/>
      <c r="N41" s="21"/>
    </row>
    <row r="42" spans="1:14" ht="18" customHeight="1">
      <c r="A42" s="88" t="s">
        <v>137</v>
      </c>
      <c r="B42" s="89" t="s">
        <v>16</v>
      </c>
      <c r="C42" s="89" t="s">
        <v>16</v>
      </c>
      <c r="D42" s="89" t="s">
        <v>16</v>
      </c>
      <c r="E42" s="89" t="s">
        <v>16</v>
      </c>
      <c r="F42" s="89" t="s">
        <v>16</v>
      </c>
      <c r="G42" s="89" t="s">
        <v>16</v>
      </c>
      <c r="H42" s="89" t="s">
        <v>16</v>
      </c>
      <c r="I42" s="89" t="s">
        <v>16</v>
      </c>
      <c r="J42" s="89"/>
      <c r="K42" s="89"/>
      <c r="L42" s="90"/>
      <c r="N42" s="21"/>
    </row>
    <row r="43" spans="1:14" ht="18" customHeight="1">
      <c r="A43" s="85" t="s">
        <v>1653</v>
      </c>
      <c r="B43" s="86" t="s">
        <v>16</v>
      </c>
      <c r="C43" s="86" t="s">
        <v>16</v>
      </c>
      <c r="D43" s="86" t="s">
        <v>16</v>
      </c>
      <c r="E43" s="86" t="s">
        <v>16</v>
      </c>
      <c r="F43" s="86"/>
      <c r="G43" s="86" t="s">
        <v>16</v>
      </c>
      <c r="H43" s="86"/>
      <c r="I43" s="86"/>
      <c r="J43" s="86"/>
      <c r="K43" s="86"/>
      <c r="L43" s="87"/>
      <c r="N43" s="21"/>
    </row>
    <row r="44" spans="1:14" ht="3" customHeight="1">
      <c r="A44" s="493"/>
      <c r="B44" s="494"/>
      <c r="C44" s="494"/>
      <c r="D44" s="494"/>
      <c r="E44" s="494"/>
      <c r="F44" s="494"/>
      <c r="G44" s="494"/>
      <c r="H44" s="494"/>
      <c r="I44" s="494"/>
      <c r="J44" s="494"/>
      <c r="K44" s="494"/>
      <c r="L44" s="495"/>
      <c r="M44" s="34"/>
      <c r="N44" s="21"/>
    </row>
    <row r="45" spans="1:14" ht="18" customHeight="1">
      <c r="A45" s="88" t="s">
        <v>590</v>
      </c>
      <c r="B45" s="89"/>
      <c r="C45" s="89" t="s">
        <v>16</v>
      </c>
      <c r="D45" s="89" t="s">
        <v>16</v>
      </c>
      <c r="E45" s="89" t="s">
        <v>16</v>
      </c>
      <c r="F45" s="89" t="s">
        <v>16</v>
      </c>
      <c r="G45" s="89" t="s">
        <v>16</v>
      </c>
      <c r="H45" s="89" t="s">
        <v>16</v>
      </c>
      <c r="I45" s="89"/>
      <c r="J45" s="89"/>
      <c r="K45" s="89"/>
      <c r="L45" s="90"/>
      <c r="N45" s="21"/>
    </row>
    <row r="46" spans="1:14" ht="18" customHeight="1">
      <c r="A46" s="85" t="s">
        <v>588</v>
      </c>
      <c r="B46" s="86"/>
      <c r="C46" s="86" t="s">
        <v>16</v>
      </c>
      <c r="D46" s="86" t="s">
        <v>16</v>
      </c>
      <c r="E46" s="86" t="s">
        <v>16</v>
      </c>
      <c r="F46" s="86" t="s">
        <v>16</v>
      </c>
      <c r="G46" s="86" t="s">
        <v>16</v>
      </c>
      <c r="H46" s="86" t="s">
        <v>16</v>
      </c>
      <c r="I46" s="86"/>
      <c r="J46" s="86"/>
      <c r="K46" s="86"/>
      <c r="L46" s="87"/>
      <c r="N46" s="21"/>
    </row>
    <row r="47" spans="1:14" ht="3" customHeight="1">
      <c r="A47" s="493"/>
      <c r="B47" s="494"/>
      <c r="C47" s="494"/>
      <c r="D47" s="494"/>
      <c r="E47" s="494"/>
      <c r="F47" s="494"/>
      <c r="G47" s="494"/>
      <c r="H47" s="494"/>
      <c r="I47" s="494"/>
      <c r="J47" s="494"/>
      <c r="K47" s="494"/>
      <c r="L47" s="495"/>
      <c r="M47" s="34"/>
      <c r="N47" s="21"/>
    </row>
    <row r="48" spans="1:14" ht="18" customHeight="1">
      <c r="A48" s="91" t="s">
        <v>255</v>
      </c>
      <c r="B48" s="92"/>
      <c r="C48" s="92" t="s">
        <v>16</v>
      </c>
      <c r="D48" s="92" t="s">
        <v>16</v>
      </c>
      <c r="E48" s="92" t="s">
        <v>16</v>
      </c>
      <c r="F48" s="92" t="s">
        <v>16</v>
      </c>
      <c r="G48" s="92" t="s">
        <v>16</v>
      </c>
      <c r="H48" s="92" t="s">
        <v>16</v>
      </c>
      <c r="I48" s="92" t="s">
        <v>16</v>
      </c>
      <c r="J48" s="92" t="s">
        <v>16</v>
      </c>
      <c r="K48" s="92" t="s">
        <v>16</v>
      </c>
      <c r="L48" s="93" t="s">
        <v>16</v>
      </c>
      <c r="N48" s="21"/>
    </row>
    <row r="49" spans="1:14" ht="18" customHeight="1">
      <c r="A49" s="85" t="s">
        <v>109</v>
      </c>
      <c r="B49" s="86"/>
      <c r="C49" s="86" t="s">
        <v>16</v>
      </c>
      <c r="D49" s="86" t="s">
        <v>16</v>
      </c>
      <c r="E49" s="86" t="s">
        <v>16</v>
      </c>
      <c r="F49" s="86" t="s">
        <v>16</v>
      </c>
      <c r="G49" s="86" t="s">
        <v>16</v>
      </c>
      <c r="H49" s="86" t="s">
        <v>16</v>
      </c>
      <c r="I49" s="86" t="s">
        <v>16</v>
      </c>
      <c r="J49" s="86" t="s">
        <v>16</v>
      </c>
      <c r="K49" s="86" t="s">
        <v>16</v>
      </c>
      <c r="L49" s="87" t="s">
        <v>16</v>
      </c>
      <c r="N49" s="21"/>
    </row>
    <row r="50" spans="1:14" ht="3" customHeight="1">
      <c r="A50" s="493"/>
      <c r="B50" s="494"/>
      <c r="C50" s="494"/>
      <c r="D50" s="494"/>
      <c r="E50" s="494"/>
      <c r="F50" s="494"/>
      <c r="G50" s="494"/>
      <c r="H50" s="494"/>
      <c r="I50" s="494"/>
      <c r="J50" s="494"/>
      <c r="K50" s="494"/>
      <c r="L50" s="495"/>
      <c r="N50" s="21"/>
    </row>
    <row r="51" spans="1:14" ht="18" customHeight="1">
      <c r="A51" s="88" t="s">
        <v>120</v>
      </c>
      <c r="B51" s="89"/>
      <c r="C51" s="89" t="s">
        <v>16</v>
      </c>
      <c r="D51" s="89" t="s">
        <v>16</v>
      </c>
      <c r="E51" s="89" t="s">
        <v>16</v>
      </c>
      <c r="F51" s="89" t="s">
        <v>16</v>
      </c>
      <c r="G51" s="89" t="s">
        <v>16</v>
      </c>
      <c r="H51" s="89" t="s">
        <v>16</v>
      </c>
      <c r="I51" s="89" t="s">
        <v>16</v>
      </c>
      <c r="J51" s="89" t="s">
        <v>16</v>
      </c>
      <c r="K51" s="89" t="s">
        <v>16</v>
      </c>
      <c r="L51" s="90" t="s">
        <v>16</v>
      </c>
      <c r="N51" s="21"/>
    </row>
    <row r="52" spans="1:14" ht="18" customHeight="1">
      <c r="A52" s="85" t="s">
        <v>30</v>
      </c>
      <c r="B52" s="86"/>
      <c r="C52" s="86" t="s">
        <v>16</v>
      </c>
      <c r="D52" s="86" t="s">
        <v>16</v>
      </c>
      <c r="E52" s="86" t="s">
        <v>16</v>
      </c>
      <c r="F52" s="86" t="s">
        <v>16</v>
      </c>
      <c r="G52" s="86" t="s">
        <v>16</v>
      </c>
      <c r="H52" s="86" t="s">
        <v>16</v>
      </c>
      <c r="I52" s="86" t="s">
        <v>16</v>
      </c>
      <c r="J52" s="86" t="s">
        <v>16</v>
      </c>
      <c r="K52" s="86" t="s">
        <v>16</v>
      </c>
      <c r="L52" s="87" t="s">
        <v>16</v>
      </c>
      <c r="N52" s="21"/>
    </row>
    <row r="53" spans="1:14" ht="18" customHeight="1">
      <c r="A53" s="88" t="s">
        <v>650</v>
      </c>
      <c r="B53" s="89"/>
      <c r="C53" s="89"/>
      <c r="D53" s="89" t="s">
        <v>16</v>
      </c>
      <c r="E53" s="89" t="s">
        <v>16</v>
      </c>
      <c r="F53" s="89" t="s">
        <v>16</v>
      </c>
      <c r="G53" s="89" t="s">
        <v>16</v>
      </c>
      <c r="H53" s="89" t="s">
        <v>16</v>
      </c>
      <c r="I53" s="89" t="s">
        <v>16</v>
      </c>
      <c r="J53" s="89" t="s">
        <v>16</v>
      </c>
      <c r="K53" s="89" t="s">
        <v>16</v>
      </c>
      <c r="L53" s="90" t="s">
        <v>16</v>
      </c>
      <c r="N53" s="21"/>
    </row>
    <row r="54" spans="1:14" ht="18" customHeight="1">
      <c r="A54" s="85" t="s">
        <v>116</v>
      </c>
      <c r="B54" s="86"/>
      <c r="C54" s="86" t="s">
        <v>16</v>
      </c>
      <c r="D54" s="86" t="s">
        <v>16</v>
      </c>
      <c r="E54" s="86" t="s">
        <v>16</v>
      </c>
      <c r="F54" s="86" t="s">
        <v>16</v>
      </c>
      <c r="G54" s="86" t="s">
        <v>16</v>
      </c>
      <c r="H54" s="86" t="s">
        <v>16</v>
      </c>
      <c r="I54" s="86" t="s">
        <v>16</v>
      </c>
      <c r="J54" s="86" t="s">
        <v>16</v>
      </c>
      <c r="K54" s="86" t="s">
        <v>16</v>
      </c>
      <c r="L54" s="87" t="s">
        <v>16</v>
      </c>
      <c r="N54" s="21"/>
    </row>
    <row r="55" spans="1:14" ht="18" customHeight="1">
      <c r="A55" s="88" t="s">
        <v>254</v>
      </c>
      <c r="B55" s="89"/>
      <c r="C55" s="89"/>
      <c r="D55" s="89" t="s">
        <v>16</v>
      </c>
      <c r="E55" s="89" t="s">
        <v>16</v>
      </c>
      <c r="F55" s="89" t="s">
        <v>16</v>
      </c>
      <c r="G55" s="89" t="s">
        <v>16</v>
      </c>
      <c r="H55" s="89" t="s">
        <v>16</v>
      </c>
      <c r="I55" s="89" t="s">
        <v>16</v>
      </c>
      <c r="J55" s="89" t="s">
        <v>16</v>
      </c>
      <c r="K55" s="89" t="s">
        <v>16</v>
      </c>
      <c r="L55" s="90" t="s">
        <v>16</v>
      </c>
      <c r="N55" s="21"/>
    </row>
    <row r="56" spans="1:14" ht="18" customHeight="1">
      <c r="A56" s="85" t="s">
        <v>28</v>
      </c>
      <c r="B56" s="86"/>
      <c r="C56" s="86" t="s">
        <v>16</v>
      </c>
      <c r="D56" s="86" t="s">
        <v>16</v>
      </c>
      <c r="E56" s="86" t="s">
        <v>16</v>
      </c>
      <c r="F56" s="86" t="s">
        <v>16</v>
      </c>
      <c r="G56" s="86" t="s">
        <v>16</v>
      </c>
      <c r="H56" s="86" t="s">
        <v>16</v>
      </c>
      <c r="I56" s="86" t="s">
        <v>16</v>
      </c>
      <c r="J56" s="86" t="s">
        <v>16</v>
      </c>
      <c r="K56" s="86" t="s">
        <v>16</v>
      </c>
      <c r="L56" s="87" t="s">
        <v>16</v>
      </c>
      <c r="N56" s="21"/>
    </row>
    <row r="57" spans="1:14" ht="18" customHeight="1">
      <c r="A57" s="88" t="s">
        <v>257</v>
      </c>
      <c r="B57" s="89"/>
      <c r="C57" s="89"/>
      <c r="D57" s="89" t="s">
        <v>16</v>
      </c>
      <c r="E57" s="89" t="s">
        <v>16</v>
      </c>
      <c r="F57" s="89" t="s">
        <v>16</v>
      </c>
      <c r="G57" s="89" t="s">
        <v>16</v>
      </c>
      <c r="H57" s="89" t="s">
        <v>16</v>
      </c>
      <c r="I57" s="89" t="s">
        <v>16</v>
      </c>
      <c r="J57" s="89" t="s">
        <v>16</v>
      </c>
      <c r="K57" s="89" t="s">
        <v>16</v>
      </c>
      <c r="L57" s="90" t="s">
        <v>16</v>
      </c>
      <c r="N57" s="21"/>
    </row>
    <row r="58" spans="1:14" ht="18" customHeight="1">
      <c r="A58" s="85" t="s">
        <v>651</v>
      </c>
      <c r="B58" s="86"/>
      <c r="C58" s="86"/>
      <c r="D58" s="86" t="s">
        <v>16</v>
      </c>
      <c r="E58" s="86" t="s">
        <v>16</v>
      </c>
      <c r="F58" s="86" t="s">
        <v>16</v>
      </c>
      <c r="G58" s="86" t="s">
        <v>16</v>
      </c>
      <c r="H58" s="86" t="s">
        <v>16</v>
      </c>
      <c r="I58" s="86" t="s">
        <v>16</v>
      </c>
      <c r="J58" s="86" t="s">
        <v>16</v>
      </c>
      <c r="K58" s="86" t="s">
        <v>16</v>
      </c>
      <c r="L58" s="87" t="s">
        <v>16</v>
      </c>
      <c r="N58" s="21"/>
    </row>
    <row r="59" spans="1:14" ht="18" customHeight="1">
      <c r="A59" s="88" t="s">
        <v>652</v>
      </c>
      <c r="B59" s="89"/>
      <c r="C59" s="89"/>
      <c r="D59" s="89" t="s">
        <v>16</v>
      </c>
      <c r="E59" s="89" t="s">
        <v>16</v>
      </c>
      <c r="F59" s="89"/>
      <c r="G59" s="89" t="s">
        <v>16</v>
      </c>
      <c r="H59" s="89" t="s">
        <v>16</v>
      </c>
      <c r="I59" s="89" t="s">
        <v>16</v>
      </c>
      <c r="J59" s="89" t="s">
        <v>16</v>
      </c>
      <c r="K59" s="89" t="s">
        <v>16</v>
      </c>
      <c r="L59" s="90" t="s">
        <v>16</v>
      </c>
      <c r="N59" s="21"/>
    </row>
    <row r="60" spans="1:14" ht="18" customHeight="1">
      <c r="A60" s="85" t="s">
        <v>653</v>
      </c>
      <c r="B60" s="86"/>
      <c r="C60" s="86"/>
      <c r="D60" s="86" t="s">
        <v>16</v>
      </c>
      <c r="E60" s="86" t="s">
        <v>16</v>
      </c>
      <c r="F60" s="86" t="s">
        <v>16</v>
      </c>
      <c r="G60" s="86" t="s">
        <v>16</v>
      </c>
      <c r="H60" s="86" t="s">
        <v>16</v>
      </c>
      <c r="I60" s="86" t="s">
        <v>16</v>
      </c>
      <c r="J60" s="86" t="s">
        <v>16</v>
      </c>
      <c r="K60" s="86" t="s">
        <v>16</v>
      </c>
      <c r="L60" s="87" t="s">
        <v>16</v>
      </c>
      <c r="N60" s="21"/>
    </row>
    <row r="61" spans="1:14" ht="18" customHeight="1">
      <c r="A61" s="88" t="s">
        <v>654</v>
      </c>
      <c r="B61" s="89"/>
      <c r="C61" s="89"/>
      <c r="D61" s="89" t="s">
        <v>16</v>
      </c>
      <c r="E61" s="89" t="s">
        <v>16</v>
      </c>
      <c r="F61" s="89" t="s">
        <v>16</v>
      </c>
      <c r="G61" s="89" t="s">
        <v>16</v>
      </c>
      <c r="H61" s="89" t="s">
        <v>16</v>
      </c>
      <c r="I61" s="89" t="s">
        <v>16</v>
      </c>
      <c r="J61" s="89" t="s">
        <v>16</v>
      </c>
      <c r="K61" s="89" t="s">
        <v>16</v>
      </c>
      <c r="L61" s="90" t="s">
        <v>16</v>
      </c>
      <c r="N61" s="21"/>
    </row>
    <row r="62" spans="1:14" ht="3" customHeight="1">
      <c r="A62" s="493"/>
      <c r="B62" s="494"/>
      <c r="C62" s="494"/>
      <c r="D62" s="494"/>
      <c r="E62" s="494"/>
      <c r="F62" s="494"/>
      <c r="G62" s="494"/>
      <c r="H62" s="494"/>
      <c r="I62" s="494"/>
      <c r="J62" s="494"/>
      <c r="K62" s="494"/>
      <c r="L62" s="495"/>
      <c r="N62" s="21"/>
    </row>
    <row r="63" spans="1:14" ht="18" customHeight="1">
      <c r="A63" s="85" t="s">
        <v>1654</v>
      </c>
      <c r="B63" s="86"/>
      <c r="C63" s="86"/>
      <c r="D63" s="86"/>
      <c r="E63" s="86"/>
      <c r="F63" s="86" t="s">
        <v>16</v>
      </c>
      <c r="G63" s="86"/>
      <c r="H63" s="86" t="s">
        <v>16</v>
      </c>
      <c r="I63" s="86" t="s">
        <v>16</v>
      </c>
      <c r="J63" s="86"/>
      <c r="K63" s="86"/>
      <c r="L63" s="87"/>
      <c r="N63" s="21"/>
    </row>
    <row r="64" spans="1:14" ht="18" customHeight="1">
      <c r="A64" s="88" t="s">
        <v>113</v>
      </c>
      <c r="B64" s="89"/>
      <c r="C64" s="89"/>
      <c r="D64" s="89"/>
      <c r="E64" s="89"/>
      <c r="F64" s="89" t="s">
        <v>16</v>
      </c>
      <c r="G64" s="89"/>
      <c r="H64" s="89" t="s">
        <v>16</v>
      </c>
      <c r="I64" s="89" t="s">
        <v>16</v>
      </c>
      <c r="J64" s="89" t="s">
        <v>16</v>
      </c>
      <c r="K64" s="89" t="s">
        <v>16</v>
      </c>
      <c r="L64" s="90" t="s">
        <v>16</v>
      </c>
      <c r="N64" s="21"/>
    </row>
    <row r="65" spans="1:14" ht="18" customHeight="1">
      <c r="A65" s="85" t="s">
        <v>111</v>
      </c>
      <c r="B65" s="86"/>
      <c r="C65" s="86"/>
      <c r="D65" s="86"/>
      <c r="E65" s="86"/>
      <c r="F65" s="86" t="s">
        <v>16</v>
      </c>
      <c r="G65" s="86"/>
      <c r="H65" s="86" t="s">
        <v>16</v>
      </c>
      <c r="I65" s="86" t="s">
        <v>16</v>
      </c>
      <c r="J65" s="86" t="s">
        <v>16</v>
      </c>
      <c r="K65" s="86" t="s">
        <v>16</v>
      </c>
      <c r="L65" s="87" t="s">
        <v>16</v>
      </c>
      <c r="N65" s="21"/>
    </row>
    <row r="66" spans="1:14" ht="18" customHeight="1">
      <c r="A66" s="88" t="s">
        <v>1559</v>
      </c>
      <c r="B66" s="89"/>
      <c r="C66" s="89"/>
      <c r="D66" s="89"/>
      <c r="E66" s="89"/>
      <c r="F66" s="89" t="s">
        <v>16</v>
      </c>
      <c r="G66" s="89"/>
      <c r="H66" s="89"/>
      <c r="I66" s="89"/>
      <c r="J66" s="89"/>
      <c r="K66" s="89"/>
      <c r="L66" s="90"/>
      <c r="N66" s="21"/>
    </row>
    <row r="67" spans="1:14" ht="18" customHeight="1">
      <c r="A67" s="85" t="s">
        <v>703</v>
      </c>
      <c r="B67" s="86"/>
      <c r="C67" s="86"/>
      <c r="D67" s="86"/>
      <c r="E67" s="86"/>
      <c r="F67" s="86" t="s">
        <v>16</v>
      </c>
      <c r="G67" s="86"/>
      <c r="H67" s="86" t="s">
        <v>16</v>
      </c>
      <c r="I67" s="86" t="s">
        <v>16</v>
      </c>
      <c r="J67" s="86" t="s">
        <v>16</v>
      </c>
      <c r="K67" s="86" t="s">
        <v>16</v>
      </c>
      <c r="L67" s="87" t="s">
        <v>16</v>
      </c>
      <c r="N67" s="21"/>
    </row>
    <row r="68" spans="1:14" ht="18" customHeight="1">
      <c r="A68" s="88" t="s">
        <v>51</v>
      </c>
      <c r="B68" s="89"/>
      <c r="C68" s="89"/>
      <c r="D68" s="89"/>
      <c r="E68" s="89"/>
      <c r="F68" s="89"/>
      <c r="G68" s="89"/>
      <c r="H68" s="89" t="s">
        <v>16</v>
      </c>
      <c r="I68" s="89" t="s">
        <v>16</v>
      </c>
      <c r="J68" s="89" t="s">
        <v>16</v>
      </c>
      <c r="K68" s="89" t="s">
        <v>16</v>
      </c>
      <c r="L68" s="90" t="s">
        <v>16</v>
      </c>
      <c r="N68" s="21"/>
    </row>
    <row r="69" spans="1:14" ht="3" customHeight="1">
      <c r="A69" s="492"/>
      <c r="B69" s="432"/>
      <c r="C69" s="432"/>
      <c r="D69" s="432"/>
      <c r="E69" s="432"/>
      <c r="F69" s="432"/>
      <c r="G69" s="432"/>
      <c r="H69" s="432"/>
      <c r="I69" s="432"/>
      <c r="J69" s="432"/>
      <c r="K69" s="432"/>
      <c r="L69" s="433"/>
      <c r="N69" s="21"/>
    </row>
    <row r="70" spans="1:14" ht="18" customHeight="1">
      <c r="A70" s="85" t="s">
        <v>655</v>
      </c>
      <c r="B70" s="86"/>
      <c r="C70" s="86"/>
      <c r="D70" s="86"/>
      <c r="E70" s="86"/>
      <c r="F70" s="86" t="s">
        <v>16</v>
      </c>
      <c r="G70" s="86"/>
      <c r="H70" s="86"/>
      <c r="I70" s="86" t="s">
        <v>16</v>
      </c>
      <c r="J70" s="86" t="s">
        <v>16</v>
      </c>
      <c r="K70" s="86" t="s">
        <v>16</v>
      </c>
      <c r="L70" s="87" t="s">
        <v>16</v>
      </c>
      <c r="N70" s="21"/>
    </row>
    <row r="71" spans="1:14" ht="18" customHeight="1">
      <c r="A71" s="88" t="s">
        <v>117</v>
      </c>
      <c r="B71" s="89"/>
      <c r="C71" s="89"/>
      <c r="D71" s="89"/>
      <c r="E71" s="89"/>
      <c r="F71" s="89" t="s">
        <v>16</v>
      </c>
      <c r="G71" s="89"/>
      <c r="H71" s="89"/>
      <c r="I71" s="89" t="s">
        <v>16</v>
      </c>
      <c r="J71" s="89" t="s">
        <v>16</v>
      </c>
      <c r="K71" s="89" t="s">
        <v>16</v>
      </c>
      <c r="L71" s="90" t="s">
        <v>16</v>
      </c>
      <c r="N71" s="21"/>
    </row>
    <row r="72" spans="1:14" ht="18" customHeight="1">
      <c r="A72" s="85" t="s">
        <v>27</v>
      </c>
      <c r="B72" s="86"/>
      <c r="C72" s="86"/>
      <c r="D72" s="86"/>
      <c r="E72" s="86"/>
      <c r="F72" s="86"/>
      <c r="G72" s="86"/>
      <c r="H72" s="86"/>
      <c r="I72" s="86" t="s">
        <v>16</v>
      </c>
      <c r="J72" s="86" t="s">
        <v>16</v>
      </c>
      <c r="K72" s="86" t="s">
        <v>16</v>
      </c>
      <c r="L72" s="87" t="s">
        <v>16</v>
      </c>
      <c r="N72" s="21"/>
    </row>
    <row r="73" spans="1:14" ht="18" customHeight="1">
      <c r="A73" s="88" t="s">
        <v>114</v>
      </c>
      <c r="B73" s="89"/>
      <c r="C73" s="89"/>
      <c r="D73" s="89"/>
      <c r="E73" s="89"/>
      <c r="F73" s="89"/>
      <c r="G73" s="89"/>
      <c r="H73" s="89"/>
      <c r="I73" s="89" t="s">
        <v>16</v>
      </c>
      <c r="J73" s="89" t="s">
        <v>16</v>
      </c>
      <c r="K73" s="89" t="s">
        <v>16</v>
      </c>
      <c r="L73" s="90" t="s">
        <v>16</v>
      </c>
      <c r="N73" s="21"/>
    </row>
    <row r="74" spans="1:14" ht="18" customHeight="1">
      <c r="A74" s="85" t="s">
        <v>591</v>
      </c>
      <c r="B74" s="86"/>
      <c r="C74" s="86"/>
      <c r="D74" s="86"/>
      <c r="E74" s="86"/>
      <c r="F74" s="86"/>
      <c r="G74" s="86"/>
      <c r="H74" s="86"/>
      <c r="I74" s="86" t="s">
        <v>16</v>
      </c>
      <c r="J74" s="86" t="s">
        <v>16</v>
      </c>
      <c r="K74" s="86" t="s">
        <v>16</v>
      </c>
      <c r="L74" s="87" t="s">
        <v>16</v>
      </c>
      <c r="N74" s="21"/>
    </row>
    <row r="75" spans="1:14" ht="18" customHeight="1">
      <c r="A75" s="88" t="s">
        <v>588</v>
      </c>
      <c r="B75" s="89"/>
      <c r="C75" s="89"/>
      <c r="D75" s="89"/>
      <c r="E75" s="89"/>
      <c r="F75" s="89"/>
      <c r="G75" s="89"/>
      <c r="H75" s="89"/>
      <c r="I75" s="89" t="s">
        <v>16</v>
      </c>
      <c r="J75" s="89" t="s">
        <v>16</v>
      </c>
      <c r="K75" s="89" t="s">
        <v>16</v>
      </c>
      <c r="L75" s="90" t="s">
        <v>16</v>
      </c>
      <c r="N75" s="21"/>
    </row>
    <row r="76" spans="1:14" ht="3" customHeight="1">
      <c r="A76" s="493"/>
      <c r="B76" s="494"/>
      <c r="C76" s="494"/>
      <c r="D76" s="494"/>
      <c r="E76" s="494"/>
      <c r="F76" s="494"/>
      <c r="G76" s="494"/>
      <c r="H76" s="494"/>
      <c r="I76" s="494"/>
      <c r="J76" s="494"/>
      <c r="K76" s="494"/>
      <c r="L76" s="495"/>
      <c r="N76" s="21"/>
    </row>
    <row r="77" spans="1:14" ht="18" customHeight="1">
      <c r="A77" s="85" t="s">
        <v>256</v>
      </c>
      <c r="B77" s="86"/>
      <c r="C77" s="86"/>
      <c r="D77" s="86"/>
      <c r="E77" s="86"/>
      <c r="F77" s="86"/>
      <c r="G77" s="86"/>
      <c r="H77" s="86"/>
      <c r="I77" s="86"/>
      <c r="J77" s="86" t="s">
        <v>16</v>
      </c>
      <c r="K77" s="86" t="s">
        <v>16</v>
      </c>
      <c r="L77" s="87" t="s">
        <v>16</v>
      </c>
      <c r="N77" s="21"/>
    </row>
    <row r="78" spans="1:14" ht="18" customHeight="1">
      <c r="A78" s="88" t="s">
        <v>119</v>
      </c>
      <c r="B78" s="89"/>
      <c r="C78" s="89"/>
      <c r="D78" s="89"/>
      <c r="E78" s="89"/>
      <c r="F78" s="89"/>
      <c r="G78" s="89"/>
      <c r="H78" s="89"/>
      <c r="I78" s="89"/>
      <c r="J78" s="89" t="s">
        <v>16</v>
      </c>
      <c r="K78" s="89" t="s">
        <v>16</v>
      </c>
      <c r="L78" s="90" t="s">
        <v>16</v>
      </c>
      <c r="N78" s="21"/>
    </row>
    <row r="79" spans="1:14" ht="18" customHeight="1">
      <c r="A79" s="85" t="s">
        <v>145</v>
      </c>
      <c r="B79" s="86"/>
      <c r="C79" s="86"/>
      <c r="D79" s="86"/>
      <c r="E79" s="86"/>
      <c r="F79" s="86"/>
      <c r="G79" s="86"/>
      <c r="H79" s="86"/>
      <c r="I79" s="86"/>
      <c r="J79" s="86" t="s">
        <v>16</v>
      </c>
      <c r="K79" s="86" t="s">
        <v>16</v>
      </c>
      <c r="L79" s="87" t="s">
        <v>16</v>
      </c>
      <c r="N79" s="21"/>
    </row>
    <row r="80" spans="1:14" ht="18" customHeight="1">
      <c r="A80" s="88" t="s">
        <v>112</v>
      </c>
      <c r="B80" s="89"/>
      <c r="C80" s="89"/>
      <c r="D80" s="89"/>
      <c r="E80" s="89"/>
      <c r="F80" s="89"/>
      <c r="G80" s="89"/>
      <c r="H80" s="89"/>
      <c r="I80" s="89"/>
      <c r="J80" s="89" t="s">
        <v>16</v>
      </c>
      <c r="K80" s="89" t="s">
        <v>16</v>
      </c>
      <c r="L80" s="90" t="s">
        <v>16</v>
      </c>
      <c r="N80" s="21"/>
    </row>
    <row r="81" spans="1:15" ht="3" customHeight="1">
      <c r="A81" s="496"/>
      <c r="B81" s="497"/>
      <c r="C81" s="497"/>
      <c r="D81" s="497"/>
      <c r="E81" s="497"/>
      <c r="F81" s="497"/>
      <c r="G81" s="497"/>
      <c r="H81" s="497"/>
      <c r="I81" s="497"/>
      <c r="J81" s="497"/>
      <c r="K81" s="497"/>
      <c r="L81" s="498"/>
      <c r="M81" s="34"/>
      <c r="N81" s="21"/>
    </row>
    <row r="82" spans="1:15" ht="29.25" customHeight="1">
      <c r="A82" s="85" t="s">
        <v>1655</v>
      </c>
      <c r="B82" s="86"/>
      <c r="C82" s="86"/>
      <c r="D82" s="86"/>
      <c r="E82" s="86"/>
      <c r="F82" s="86"/>
      <c r="G82" s="86"/>
      <c r="H82" s="86"/>
      <c r="I82" s="86"/>
      <c r="J82" s="86" t="s">
        <v>16</v>
      </c>
      <c r="K82" s="86"/>
      <c r="L82" s="87"/>
      <c r="N82" s="21"/>
    </row>
    <row r="83" spans="1:15" ht="3" customHeight="1">
      <c r="A83" s="493"/>
      <c r="B83" s="494"/>
      <c r="C83" s="494"/>
      <c r="D83" s="494"/>
      <c r="E83" s="494"/>
      <c r="F83" s="494"/>
      <c r="G83" s="494"/>
      <c r="H83" s="494"/>
      <c r="I83" s="494"/>
      <c r="J83" s="494"/>
      <c r="K83" s="494"/>
      <c r="L83" s="495"/>
      <c r="N83" s="21"/>
    </row>
    <row r="84" spans="1:15" ht="18" customHeight="1">
      <c r="A84" s="88" t="s">
        <v>69</v>
      </c>
      <c r="B84" s="89"/>
      <c r="C84" s="89"/>
      <c r="D84" s="89"/>
      <c r="E84" s="89"/>
      <c r="F84" s="89" t="s">
        <v>16</v>
      </c>
      <c r="G84" s="89"/>
      <c r="H84" s="89"/>
      <c r="I84" s="89"/>
      <c r="J84" s="89"/>
      <c r="K84" s="89" t="s">
        <v>16</v>
      </c>
      <c r="L84" s="90" t="s">
        <v>16</v>
      </c>
      <c r="N84" s="21"/>
    </row>
    <row r="85" spans="1:15" ht="18" customHeight="1">
      <c r="A85" s="85" t="s">
        <v>656</v>
      </c>
      <c r="B85" s="86"/>
      <c r="C85" s="86"/>
      <c r="D85" s="86"/>
      <c r="E85" s="86"/>
      <c r="F85" s="86"/>
      <c r="G85" s="86"/>
      <c r="H85" s="86"/>
      <c r="I85" s="86"/>
      <c r="J85" s="86"/>
      <c r="K85" s="86" t="s">
        <v>16</v>
      </c>
      <c r="L85" s="87" t="s">
        <v>16</v>
      </c>
      <c r="N85" s="21"/>
    </row>
    <row r="86" spans="1:15" ht="18" customHeight="1">
      <c r="A86" s="88" t="s">
        <v>125</v>
      </c>
      <c r="B86" s="89"/>
      <c r="C86" s="89"/>
      <c r="D86" s="89"/>
      <c r="E86" s="89"/>
      <c r="F86" s="89"/>
      <c r="G86" s="89"/>
      <c r="H86" s="89"/>
      <c r="I86" s="89"/>
      <c r="J86" s="89"/>
      <c r="K86" s="89" t="s">
        <v>16</v>
      </c>
      <c r="L86" s="90" t="s">
        <v>16</v>
      </c>
      <c r="N86" s="21"/>
    </row>
    <row r="87" spans="1:15" ht="18" customHeight="1">
      <c r="A87" s="85" t="s">
        <v>115</v>
      </c>
      <c r="B87" s="86"/>
      <c r="C87" s="86"/>
      <c r="D87" s="86"/>
      <c r="E87" s="86"/>
      <c r="F87" s="86"/>
      <c r="G87" s="86"/>
      <c r="H87" s="86"/>
      <c r="I87" s="86"/>
      <c r="J87" s="86"/>
      <c r="K87" s="86" t="s">
        <v>16</v>
      </c>
      <c r="L87" s="87" t="s">
        <v>16</v>
      </c>
      <c r="N87" s="21"/>
    </row>
    <row r="88" spans="1:15" ht="18" customHeight="1">
      <c r="A88" s="88" t="s">
        <v>122</v>
      </c>
      <c r="B88" s="89"/>
      <c r="C88" s="89"/>
      <c r="D88" s="89"/>
      <c r="E88" s="89"/>
      <c r="F88" s="89"/>
      <c r="G88" s="89"/>
      <c r="H88" s="89"/>
      <c r="I88" s="89"/>
      <c r="J88" s="89"/>
      <c r="K88" s="89" t="s">
        <v>16</v>
      </c>
      <c r="L88" s="90" t="s">
        <v>16</v>
      </c>
      <c r="N88" s="21"/>
    </row>
    <row r="89" spans="1:15" ht="18" customHeight="1">
      <c r="A89" s="85" t="s">
        <v>373</v>
      </c>
      <c r="B89" s="86"/>
      <c r="C89" s="86"/>
      <c r="D89" s="86"/>
      <c r="E89" s="86"/>
      <c r="F89" s="86"/>
      <c r="G89" s="86"/>
      <c r="H89" s="86"/>
      <c r="I89" s="86"/>
      <c r="J89" s="86"/>
      <c r="K89" s="86" t="s">
        <v>16</v>
      </c>
      <c r="L89" s="87" t="s">
        <v>16</v>
      </c>
      <c r="N89" s="21"/>
    </row>
    <row r="90" spans="1:15" ht="18" customHeight="1">
      <c r="A90" s="88" t="s">
        <v>374</v>
      </c>
      <c r="B90" s="89"/>
      <c r="C90" s="89"/>
      <c r="D90" s="89"/>
      <c r="E90" s="89"/>
      <c r="F90" s="89"/>
      <c r="G90" s="89"/>
      <c r="H90" s="89"/>
      <c r="I90" s="89"/>
      <c r="J90" s="89"/>
      <c r="K90" s="89" t="s">
        <v>16</v>
      </c>
      <c r="L90" s="90" t="s">
        <v>16</v>
      </c>
      <c r="N90" s="21"/>
    </row>
    <row r="91" spans="1:15" ht="18" customHeight="1">
      <c r="A91" s="85" t="s">
        <v>657</v>
      </c>
      <c r="B91" s="86"/>
      <c r="C91" s="86"/>
      <c r="D91" s="86"/>
      <c r="E91" s="86"/>
      <c r="F91" s="86"/>
      <c r="G91" s="86"/>
      <c r="H91" s="86"/>
      <c r="I91" s="86"/>
      <c r="J91" s="86"/>
      <c r="K91" s="86" t="s">
        <v>16</v>
      </c>
      <c r="L91" s="87" t="s">
        <v>16</v>
      </c>
      <c r="N91" s="21"/>
    </row>
    <row r="92" spans="1:15" ht="18" customHeight="1">
      <c r="A92" s="88" t="s">
        <v>72</v>
      </c>
      <c r="B92" s="89"/>
      <c r="C92" s="89"/>
      <c r="D92" s="89"/>
      <c r="E92" s="89"/>
      <c r="F92" s="89"/>
      <c r="G92" s="89"/>
      <c r="H92" s="89"/>
      <c r="I92" s="89"/>
      <c r="J92" s="89"/>
      <c r="K92" s="89" t="s">
        <v>16</v>
      </c>
      <c r="L92" s="90" t="s">
        <v>16</v>
      </c>
      <c r="N92" s="21"/>
    </row>
    <row r="93" spans="1:15" ht="35.25" customHeight="1">
      <c r="A93" s="85" t="s">
        <v>1656</v>
      </c>
      <c r="B93" s="86"/>
      <c r="C93" s="86"/>
      <c r="D93" s="86"/>
      <c r="E93" s="86"/>
      <c r="F93" s="86"/>
      <c r="G93" s="86"/>
      <c r="H93" s="86"/>
      <c r="I93" s="86"/>
      <c r="J93" s="86"/>
      <c r="K93" s="86" t="s">
        <v>16</v>
      </c>
      <c r="L93" s="87" t="s">
        <v>16</v>
      </c>
      <c r="N93" s="21"/>
    </row>
    <row r="94" spans="1:15" s="51" customFormat="1" ht="24" customHeight="1" thickBot="1">
      <c r="A94" s="176" t="s">
        <v>953</v>
      </c>
      <c r="B94" s="177">
        <f>B33</f>
        <v>1134000</v>
      </c>
      <c r="C94" s="177">
        <f>C33</f>
        <v>1269000</v>
      </c>
      <c r="D94" s="177">
        <f t="shared" ref="D94:L94" si="0">D33</f>
        <v>1274000</v>
      </c>
      <c r="E94" s="177">
        <f t="shared" si="0"/>
        <v>1324000</v>
      </c>
      <c r="F94" s="177">
        <v>1354900</v>
      </c>
      <c r="G94" s="177">
        <f t="shared" si="0"/>
        <v>1414000</v>
      </c>
      <c r="H94" s="177">
        <f t="shared" si="0"/>
        <v>1364000</v>
      </c>
      <c r="I94" s="177">
        <f t="shared" si="0"/>
        <v>1434000</v>
      </c>
      <c r="J94" s="177">
        <f t="shared" si="0"/>
        <v>1504000</v>
      </c>
      <c r="K94" s="177">
        <f t="shared" si="0"/>
        <v>1564000</v>
      </c>
      <c r="L94" s="178">
        <f t="shared" si="0"/>
        <v>1654000</v>
      </c>
      <c r="M94" s="22"/>
      <c r="N94" s="22"/>
      <c r="O94" s="22"/>
    </row>
    <row r="95" spans="1:15" s="51" customFormat="1" ht="9" customHeight="1">
      <c r="A95" s="222"/>
      <c r="B95" s="223"/>
      <c r="C95" s="223"/>
      <c r="D95" s="223"/>
      <c r="E95" s="223"/>
      <c r="F95" s="667"/>
      <c r="G95" s="223"/>
      <c r="H95" s="223"/>
      <c r="I95" s="223"/>
      <c r="J95" s="223"/>
      <c r="K95" s="223"/>
      <c r="L95" s="223"/>
      <c r="M95" s="22"/>
      <c r="N95" s="22"/>
      <c r="O95" s="22"/>
    </row>
    <row r="96" spans="1:15" s="21" customFormat="1" ht="18.75" customHeight="1">
      <c r="A96" s="441" t="s">
        <v>1516</v>
      </c>
      <c r="B96" s="442"/>
      <c r="C96" s="442"/>
      <c r="D96" s="442"/>
      <c r="E96" s="442"/>
      <c r="F96" s="668"/>
      <c r="G96" s="442"/>
      <c r="H96" s="442"/>
      <c r="I96" s="442"/>
      <c r="J96" s="442"/>
      <c r="K96" s="442"/>
    </row>
    <row r="97" spans="1:15" s="21" customFormat="1" ht="24" customHeight="1">
      <c r="A97" s="225" t="s">
        <v>936</v>
      </c>
      <c r="B97" s="225"/>
      <c r="C97" s="225"/>
      <c r="D97" s="225"/>
      <c r="E97" s="225"/>
      <c r="F97" s="669"/>
      <c r="G97" s="226"/>
      <c r="H97" s="226"/>
      <c r="I97" s="226"/>
      <c r="J97" s="226"/>
      <c r="K97" s="226"/>
      <c r="L97" s="226"/>
    </row>
    <row r="98" spans="1:15" s="50" customFormat="1" ht="15" customHeight="1">
      <c r="A98" s="225" t="s">
        <v>937</v>
      </c>
      <c r="B98" s="225"/>
      <c r="C98" s="225"/>
      <c r="D98" s="225"/>
      <c r="E98" s="225"/>
      <c r="F98" s="669"/>
      <c r="G98" s="226"/>
      <c r="H98" s="226"/>
      <c r="I98" s="226"/>
      <c r="J98" s="226"/>
      <c r="K98" s="226"/>
      <c r="L98" s="226"/>
    </row>
    <row r="99" spans="1:15" s="50" customFormat="1" ht="187.5" customHeight="1">
      <c r="A99" s="1078" t="s">
        <v>938</v>
      </c>
      <c r="B99" s="1078"/>
      <c r="C99" s="1078"/>
      <c r="D99" s="1078"/>
      <c r="E99" s="1078"/>
      <c r="F99" s="1078"/>
      <c r="G99" s="1078"/>
      <c r="H99" s="1078"/>
      <c r="I99" s="1078"/>
      <c r="J99" s="1078"/>
      <c r="K99" s="1078"/>
      <c r="L99" s="1078"/>
    </row>
    <row r="100" spans="1:15" s="50" customFormat="1">
      <c r="A100" s="1079"/>
      <c r="B100" s="1079"/>
      <c r="C100" s="1079"/>
      <c r="D100" s="1079"/>
      <c r="E100" s="1079"/>
      <c r="F100" s="1079"/>
      <c r="G100" s="1079"/>
      <c r="H100" s="1079"/>
      <c r="I100" s="1079"/>
      <c r="J100" s="1079"/>
      <c r="K100" s="1079"/>
      <c r="L100" s="1079"/>
    </row>
    <row r="101" spans="1:15" s="50" customFormat="1">
      <c r="A101" s="33"/>
      <c r="B101" s="33"/>
      <c r="C101" s="33"/>
      <c r="D101" s="33"/>
      <c r="E101" s="33"/>
      <c r="F101" s="670"/>
      <c r="G101" s="33"/>
      <c r="H101" s="33"/>
      <c r="I101" s="33"/>
      <c r="J101" s="33"/>
      <c r="K101" s="33"/>
      <c r="L101" s="33"/>
    </row>
    <row r="102" spans="1:15">
      <c r="A102" s="50"/>
      <c r="B102" s="50"/>
      <c r="C102" s="50"/>
      <c r="D102" s="50"/>
      <c r="E102" s="50"/>
      <c r="F102" s="671"/>
      <c r="G102" s="50"/>
      <c r="H102" s="50"/>
      <c r="I102" s="50"/>
      <c r="J102" s="50"/>
      <c r="K102" s="50"/>
      <c r="L102" s="50"/>
      <c r="M102" s="50"/>
      <c r="N102" s="50"/>
      <c r="O102" s="50"/>
    </row>
    <row r="103" spans="1:15">
      <c r="B103" s="50"/>
      <c r="C103" s="50"/>
      <c r="D103" s="50"/>
      <c r="E103" s="50"/>
      <c r="F103" s="671"/>
      <c r="G103" s="50"/>
      <c r="H103" s="50"/>
      <c r="I103" s="50"/>
      <c r="J103" s="50"/>
      <c r="K103" s="50"/>
      <c r="L103" s="50"/>
      <c r="M103" s="50"/>
      <c r="N103" s="50"/>
      <c r="O103" s="50"/>
    </row>
    <row r="104" spans="1:15">
      <c r="A104" s="50"/>
      <c r="B104" s="50"/>
      <c r="C104" s="50"/>
      <c r="D104" s="50"/>
      <c r="E104" s="50"/>
      <c r="F104" s="671"/>
      <c r="G104" s="50"/>
      <c r="H104" s="50"/>
      <c r="I104" s="50"/>
      <c r="J104" s="50"/>
      <c r="K104" s="50"/>
      <c r="L104" s="50"/>
      <c r="M104" s="50"/>
      <c r="N104" s="50"/>
      <c r="O104" s="50"/>
    </row>
    <row r="105" spans="1:15">
      <c r="A105" s="50"/>
      <c r="B105" s="50"/>
      <c r="C105" s="50"/>
      <c r="D105" s="50"/>
      <c r="E105" s="50"/>
      <c r="F105" s="671"/>
      <c r="G105" s="50"/>
      <c r="H105" s="50"/>
      <c r="I105" s="50"/>
      <c r="J105" s="50"/>
      <c r="K105" s="50"/>
      <c r="L105" s="50"/>
      <c r="M105" s="50"/>
      <c r="N105" s="50"/>
      <c r="O105" s="50"/>
    </row>
    <row r="106" spans="1:15">
      <c r="A106" s="50"/>
      <c r="B106" s="50"/>
      <c r="C106" s="50"/>
      <c r="D106" s="50"/>
      <c r="E106" s="50"/>
      <c r="F106" s="671"/>
      <c r="G106" s="50"/>
      <c r="H106" s="50"/>
      <c r="I106" s="50"/>
      <c r="J106" s="50"/>
      <c r="K106" s="50"/>
      <c r="L106" s="50"/>
      <c r="M106" s="50"/>
      <c r="N106" s="50"/>
      <c r="O106" s="50"/>
    </row>
    <row r="107" spans="1:15">
      <c r="A107" s="50"/>
      <c r="B107" s="50"/>
      <c r="C107" s="50"/>
      <c r="D107" s="50"/>
      <c r="E107" s="50"/>
      <c r="F107" s="671"/>
      <c r="G107" s="50"/>
      <c r="H107" s="50"/>
      <c r="I107" s="50"/>
      <c r="J107" s="50"/>
      <c r="K107" s="50"/>
      <c r="L107" s="50"/>
      <c r="M107" s="50"/>
      <c r="N107" s="50"/>
      <c r="O107" s="50"/>
    </row>
    <row r="108" spans="1:15">
      <c r="A108" s="50"/>
      <c r="B108" s="50"/>
      <c r="C108" s="50"/>
      <c r="D108" s="50"/>
      <c r="E108" s="50"/>
      <c r="F108" s="671"/>
      <c r="G108" s="50"/>
      <c r="H108" s="50"/>
      <c r="I108" s="50"/>
      <c r="J108" s="50"/>
      <c r="K108" s="50"/>
      <c r="L108" s="50"/>
    </row>
    <row r="109" spans="1:15">
      <c r="B109" s="26"/>
      <c r="C109" s="26"/>
      <c r="D109" s="26"/>
      <c r="E109" s="26"/>
      <c r="F109" s="672"/>
      <c r="G109" s="26"/>
      <c r="H109" s="26"/>
      <c r="I109" s="26"/>
      <c r="J109" s="26"/>
      <c r="K109" s="26"/>
      <c r="L109" s="26"/>
    </row>
    <row r="110" spans="1:15">
      <c r="B110" s="32"/>
      <c r="C110" s="32"/>
      <c r="D110" s="32"/>
      <c r="E110" s="32"/>
      <c r="F110" s="673"/>
      <c r="G110" s="32"/>
      <c r="H110" s="32"/>
      <c r="I110" s="32"/>
      <c r="J110" s="32"/>
      <c r="K110" s="32"/>
      <c r="L110" s="32"/>
    </row>
    <row r="697" spans="1:1">
      <c r="A697" s="558"/>
    </row>
  </sheetData>
  <mergeCells count="51">
    <mergeCell ref="A99:L99"/>
    <mergeCell ref="A100:L100"/>
    <mergeCell ref="C29:F29"/>
    <mergeCell ref="H29:K29"/>
    <mergeCell ref="E30:F30"/>
    <mergeCell ref="H30:K30"/>
    <mergeCell ref="A31:A32"/>
    <mergeCell ref="D31:E31"/>
    <mergeCell ref="K31:L31"/>
    <mergeCell ref="A25:B25"/>
    <mergeCell ref="C25:L25"/>
    <mergeCell ref="A26:B26"/>
    <mergeCell ref="C26:L26"/>
    <mergeCell ref="A27:B27"/>
    <mergeCell ref="C27:L27"/>
    <mergeCell ref="A22:B22"/>
    <mergeCell ref="C22:L22"/>
    <mergeCell ref="A23:B23"/>
    <mergeCell ref="C23:L23"/>
    <mergeCell ref="A24:B24"/>
    <mergeCell ref="C24:L24"/>
    <mergeCell ref="A19:B19"/>
    <mergeCell ref="C19:L19"/>
    <mergeCell ref="A20:B20"/>
    <mergeCell ref="C20:L20"/>
    <mergeCell ref="A21:B21"/>
    <mergeCell ref="C21:L21"/>
    <mergeCell ref="A16:B16"/>
    <mergeCell ref="C16:L16"/>
    <mergeCell ref="A17:B17"/>
    <mergeCell ref="C17:L17"/>
    <mergeCell ref="A18:B18"/>
    <mergeCell ref="C18:L18"/>
    <mergeCell ref="A13:B13"/>
    <mergeCell ref="C13:L13"/>
    <mergeCell ref="A14:B14"/>
    <mergeCell ref="C14:L14"/>
    <mergeCell ref="A15:B15"/>
    <mergeCell ref="C15:L15"/>
    <mergeCell ref="A10:B10"/>
    <mergeCell ref="C10:L10"/>
    <mergeCell ref="A11:B11"/>
    <mergeCell ref="C11:L11"/>
    <mergeCell ref="A12:B12"/>
    <mergeCell ref="C12:L12"/>
    <mergeCell ref="A5:L5"/>
    <mergeCell ref="B6:L6"/>
    <mergeCell ref="B7:L7"/>
    <mergeCell ref="A8:L8"/>
    <mergeCell ref="A9:B9"/>
    <mergeCell ref="C9:L9"/>
  </mergeCells>
  <printOptions horizontalCentered="1"/>
  <pageMargins left="0" right="0" top="0" bottom="0" header="0" footer="0"/>
  <pageSetup paperSize="9" scale="3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Y696"/>
  <sheetViews>
    <sheetView view="pageBreakPreview" zoomScale="60" zoomScaleNormal="70" zoomScalePageLayoutView="70" workbookViewId="0">
      <selection activeCell="C21" sqref="C21:K21"/>
    </sheetView>
  </sheetViews>
  <sheetFormatPr defaultRowHeight="12.75"/>
  <cols>
    <col min="1" max="1" width="109.7109375" style="25" customWidth="1"/>
    <col min="2" max="2" width="21" style="25" customWidth="1"/>
    <col min="3" max="3" width="20.42578125" style="25" customWidth="1"/>
    <col min="4" max="11" width="14.7109375" style="25" customWidth="1"/>
    <col min="12" max="12" width="18.7109375" style="22" customWidth="1"/>
    <col min="13" max="13" width="14" style="22" bestFit="1" customWidth="1"/>
    <col min="14" max="14" width="9.140625" style="22"/>
    <col min="15" max="15" width="10.7109375" style="22" customWidth="1"/>
    <col min="16" max="19" width="9.140625" style="22"/>
    <col min="20" max="20" width="9.140625" style="22" customWidth="1"/>
    <col min="21" max="21" width="11.5703125" style="22" customWidth="1"/>
    <col min="22" max="255" width="9.140625" style="22"/>
    <col min="256" max="256" width="109.7109375" style="22" customWidth="1"/>
    <col min="257" max="258" width="13" style="22" customWidth="1"/>
    <col min="259" max="259" width="16.42578125" style="22" customWidth="1"/>
    <col min="260" max="267" width="12.7109375" style="22" customWidth="1"/>
    <col min="268" max="268" width="18.7109375" style="22" customWidth="1"/>
    <col min="269" max="269" width="14" style="22" bestFit="1" customWidth="1"/>
    <col min="270" max="270" width="9.140625" style="22"/>
    <col min="271" max="271" width="10.7109375" style="22" customWidth="1"/>
    <col min="272" max="275" width="9.140625" style="22"/>
    <col min="276" max="276" width="9.140625" style="22" customWidth="1"/>
    <col min="277" max="277" width="11.5703125" style="22" customWidth="1"/>
    <col min="278" max="511" width="9.140625" style="22"/>
    <col min="512" max="512" width="109.7109375" style="22" customWidth="1"/>
    <col min="513" max="514" width="13" style="22" customWidth="1"/>
    <col min="515" max="515" width="16.42578125" style="22" customWidth="1"/>
    <col min="516" max="523" width="12.7109375" style="22" customWidth="1"/>
    <col min="524" max="524" width="18.7109375" style="22" customWidth="1"/>
    <col min="525" max="525" width="14" style="22" bestFit="1" customWidth="1"/>
    <col min="526" max="526" width="9.140625" style="22"/>
    <col min="527" max="527" width="10.7109375" style="22" customWidth="1"/>
    <col min="528" max="531" width="9.140625" style="22"/>
    <col min="532" max="532" width="9.140625" style="22" customWidth="1"/>
    <col min="533" max="533" width="11.5703125" style="22" customWidth="1"/>
    <col min="534" max="767" width="9.140625" style="22"/>
    <col min="768" max="768" width="109.7109375" style="22" customWidth="1"/>
    <col min="769" max="770" width="13" style="22" customWidth="1"/>
    <col min="771" max="771" width="16.42578125" style="22" customWidth="1"/>
    <col min="772" max="779" width="12.7109375" style="22" customWidth="1"/>
    <col min="780" max="780" width="18.7109375" style="22" customWidth="1"/>
    <col min="781" max="781" width="14" style="22" bestFit="1" customWidth="1"/>
    <col min="782" max="782" width="9.140625" style="22"/>
    <col min="783" max="783" width="10.7109375" style="22" customWidth="1"/>
    <col min="784" max="787" width="9.140625" style="22"/>
    <col min="788" max="788" width="9.140625" style="22" customWidth="1"/>
    <col min="789" max="789" width="11.5703125" style="22" customWidth="1"/>
    <col min="790" max="1023" width="9.140625" style="22"/>
    <col min="1024" max="1024" width="109.7109375" style="22" customWidth="1"/>
    <col min="1025" max="1026" width="13" style="22" customWidth="1"/>
    <col min="1027" max="1027" width="16.42578125" style="22" customWidth="1"/>
    <col min="1028" max="1035" width="12.7109375" style="22" customWidth="1"/>
    <col min="1036" max="1036" width="18.7109375" style="22" customWidth="1"/>
    <col min="1037" max="1037" width="14" style="22" bestFit="1" customWidth="1"/>
    <col min="1038" max="1038" width="9.140625" style="22"/>
    <col min="1039" max="1039" width="10.7109375" style="22" customWidth="1"/>
    <col min="1040" max="1043" width="9.140625" style="22"/>
    <col min="1044" max="1044" width="9.140625" style="22" customWidth="1"/>
    <col min="1045" max="1045" width="11.5703125" style="22" customWidth="1"/>
    <col min="1046" max="1279" width="9.140625" style="22"/>
    <col min="1280" max="1280" width="109.7109375" style="22" customWidth="1"/>
    <col min="1281" max="1282" width="13" style="22" customWidth="1"/>
    <col min="1283" max="1283" width="16.42578125" style="22" customWidth="1"/>
    <col min="1284" max="1291" width="12.7109375" style="22" customWidth="1"/>
    <col min="1292" max="1292" width="18.7109375" style="22" customWidth="1"/>
    <col min="1293" max="1293" width="14" style="22" bestFit="1" customWidth="1"/>
    <col min="1294" max="1294" width="9.140625" style="22"/>
    <col min="1295" max="1295" width="10.7109375" style="22" customWidth="1"/>
    <col min="1296" max="1299" width="9.140625" style="22"/>
    <col min="1300" max="1300" width="9.140625" style="22" customWidth="1"/>
    <col min="1301" max="1301" width="11.5703125" style="22" customWidth="1"/>
    <col min="1302" max="1535" width="9.140625" style="22"/>
    <col min="1536" max="1536" width="109.7109375" style="22" customWidth="1"/>
    <col min="1537" max="1538" width="13" style="22" customWidth="1"/>
    <col min="1539" max="1539" width="16.42578125" style="22" customWidth="1"/>
    <col min="1540" max="1547" width="12.7109375" style="22" customWidth="1"/>
    <col min="1548" max="1548" width="18.7109375" style="22" customWidth="1"/>
    <col min="1549" max="1549" width="14" style="22" bestFit="1" customWidth="1"/>
    <col min="1550" max="1550" width="9.140625" style="22"/>
    <col min="1551" max="1551" width="10.7109375" style="22" customWidth="1"/>
    <col min="1552" max="1555" width="9.140625" style="22"/>
    <col min="1556" max="1556" width="9.140625" style="22" customWidth="1"/>
    <col min="1557" max="1557" width="11.5703125" style="22" customWidth="1"/>
    <col min="1558" max="1791" width="9.140625" style="22"/>
    <col min="1792" max="1792" width="109.7109375" style="22" customWidth="1"/>
    <col min="1793" max="1794" width="13" style="22" customWidth="1"/>
    <col min="1795" max="1795" width="16.42578125" style="22" customWidth="1"/>
    <col min="1796" max="1803" width="12.7109375" style="22" customWidth="1"/>
    <col min="1804" max="1804" width="18.7109375" style="22" customWidth="1"/>
    <col min="1805" max="1805" width="14" style="22" bestFit="1" customWidth="1"/>
    <col min="1806" max="1806" width="9.140625" style="22"/>
    <col min="1807" max="1807" width="10.7109375" style="22" customWidth="1"/>
    <col min="1808" max="1811" width="9.140625" style="22"/>
    <col min="1812" max="1812" width="9.140625" style="22" customWidth="1"/>
    <col min="1813" max="1813" width="11.5703125" style="22" customWidth="1"/>
    <col min="1814" max="2047" width="9.140625" style="22"/>
    <col min="2048" max="2048" width="109.7109375" style="22" customWidth="1"/>
    <col min="2049" max="2050" width="13" style="22" customWidth="1"/>
    <col min="2051" max="2051" width="16.42578125" style="22" customWidth="1"/>
    <col min="2052" max="2059" width="12.7109375" style="22" customWidth="1"/>
    <col min="2060" max="2060" width="18.7109375" style="22" customWidth="1"/>
    <col min="2061" max="2061" width="14" style="22" bestFit="1" customWidth="1"/>
    <col min="2062" max="2062" width="9.140625" style="22"/>
    <col min="2063" max="2063" width="10.7109375" style="22" customWidth="1"/>
    <col min="2064" max="2067" width="9.140625" style="22"/>
    <col min="2068" max="2068" width="9.140625" style="22" customWidth="1"/>
    <col min="2069" max="2069" width="11.5703125" style="22" customWidth="1"/>
    <col min="2070" max="2303" width="9.140625" style="22"/>
    <col min="2304" max="2304" width="109.7109375" style="22" customWidth="1"/>
    <col min="2305" max="2306" width="13" style="22" customWidth="1"/>
    <col min="2307" max="2307" width="16.42578125" style="22" customWidth="1"/>
    <col min="2308" max="2315" width="12.7109375" style="22" customWidth="1"/>
    <col min="2316" max="2316" width="18.7109375" style="22" customWidth="1"/>
    <col min="2317" max="2317" width="14" style="22" bestFit="1" customWidth="1"/>
    <col min="2318" max="2318" width="9.140625" style="22"/>
    <col min="2319" max="2319" width="10.7109375" style="22" customWidth="1"/>
    <col min="2320" max="2323" width="9.140625" style="22"/>
    <col min="2324" max="2324" width="9.140625" style="22" customWidth="1"/>
    <col min="2325" max="2325" width="11.5703125" style="22" customWidth="1"/>
    <col min="2326" max="2559" width="9.140625" style="22"/>
    <col min="2560" max="2560" width="109.7109375" style="22" customWidth="1"/>
    <col min="2561" max="2562" width="13" style="22" customWidth="1"/>
    <col min="2563" max="2563" width="16.42578125" style="22" customWidth="1"/>
    <col min="2564" max="2571" width="12.7109375" style="22" customWidth="1"/>
    <col min="2572" max="2572" width="18.7109375" style="22" customWidth="1"/>
    <col min="2573" max="2573" width="14" style="22" bestFit="1" customWidth="1"/>
    <col min="2574" max="2574" width="9.140625" style="22"/>
    <col min="2575" max="2575" width="10.7109375" style="22" customWidth="1"/>
    <col min="2576" max="2579" width="9.140625" style="22"/>
    <col min="2580" max="2580" width="9.140625" style="22" customWidth="1"/>
    <col min="2581" max="2581" width="11.5703125" style="22" customWidth="1"/>
    <col min="2582" max="2815" width="9.140625" style="22"/>
    <col min="2816" max="2816" width="109.7109375" style="22" customWidth="1"/>
    <col min="2817" max="2818" width="13" style="22" customWidth="1"/>
    <col min="2819" max="2819" width="16.42578125" style="22" customWidth="1"/>
    <col min="2820" max="2827" width="12.7109375" style="22" customWidth="1"/>
    <col min="2828" max="2828" width="18.7109375" style="22" customWidth="1"/>
    <col min="2829" max="2829" width="14" style="22" bestFit="1" customWidth="1"/>
    <col min="2830" max="2830" width="9.140625" style="22"/>
    <col min="2831" max="2831" width="10.7109375" style="22" customWidth="1"/>
    <col min="2832" max="2835" width="9.140625" style="22"/>
    <col min="2836" max="2836" width="9.140625" style="22" customWidth="1"/>
    <col min="2837" max="2837" width="11.5703125" style="22" customWidth="1"/>
    <col min="2838" max="3071" width="9.140625" style="22"/>
    <col min="3072" max="3072" width="109.7109375" style="22" customWidth="1"/>
    <col min="3073" max="3074" width="13" style="22" customWidth="1"/>
    <col min="3075" max="3075" width="16.42578125" style="22" customWidth="1"/>
    <col min="3076" max="3083" width="12.7109375" style="22" customWidth="1"/>
    <col min="3084" max="3084" width="18.7109375" style="22" customWidth="1"/>
    <col min="3085" max="3085" width="14" style="22" bestFit="1" customWidth="1"/>
    <col min="3086" max="3086" width="9.140625" style="22"/>
    <col min="3087" max="3087" width="10.7109375" style="22" customWidth="1"/>
    <col min="3088" max="3091" width="9.140625" style="22"/>
    <col min="3092" max="3092" width="9.140625" style="22" customWidth="1"/>
    <col min="3093" max="3093" width="11.5703125" style="22" customWidth="1"/>
    <col min="3094" max="3327" width="9.140625" style="22"/>
    <col min="3328" max="3328" width="109.7109375" style="22" customWidth="1"/>
    <col min="3329" max="3330" width="13" style="22" customWidth="1"/>
    <col min="3331" max="3331" width="16.42578125" style="22" customWidth="1"/>
    <col min="3332" max="3339" width="12.7109375" style="22" customWidth="1"/>
    <col min="3340" max="3340" width="18.7109375" style="22" customWidth="1"/>
    <col min="3341" max="3341" width="14" style="22" bestFit="1" customWidth="1"/>
    <col min="3342" max="3342" width="9.140625" style="22"/>
    <col min="3343" max="3343" width="10.7109375" style="22" customWidth="1"/>
    <col min="3344" max="3347" width="9.140625" style="22"/>
    <col min="3348" max="3348" width="9.140625" style="22" customWidth="1"/>
    <col min="3349" max="3349" width="11.5703125" style="22" customWidth="1"/>
    <col min="3350" max="3583" width="9.140625" style="22"/>
    <col min="3584" max="3584" width="109.7109375" style="22" customWidth="1"/>
    <col min="3585" max="3586" width="13" style="22" customWidth="1"/>
    <col min="3587" max="3587" width="16.42578125" style="22" customWidth="1"/>
    <col min="3588" max="3595" width="12.7109375" style="22" customWidth="1"/>
    <col min="3596" max="3596" width="18.7109375" style="22" customWidth="1"/>
    <col min="3597" max="3597" width="14" style="22" bestFit="1" customWidth="1"/>
    <col min="3598" max="3598" width="9.140625" style="22"/>
    <col min="3599" max="3599" width="10.7109375" style="22" customWidth="1"/>
    <col min="3600" max="3603" width="9.140625" style="22"/>
    <col min="3604" max="3604" width="9.140625" style="22" customWidth="1"/>
    <col min="3605" max="3605" width="11.5703125" style="22" customWidth="1"/>
    <col min="3606" max="3839" width="9.140625" style="22"/>
    <col min="3840" max="3840" width="109.7109375" style="22" customWidth="1"/>
    <col min="3841" max="3842" width="13" style="22" customWidth="1"/>
    <col min="3843" max="3843" width="16.42578125" style="22" customWidth="1"/>
    <col min="3844" max="3851" width="12.7109375" style="22" customWidth="1"/>
    <col min="3852" max="3852" width="18.7109375" style="22" customWidth="1"/>
    <col min="3853" max="3853" width="14" style="22" bestFit="1" customWidth="1"/>
    <col min="3854" max="3854" width="9.140625" style="22"/>
    <col min="3855" max="3855" width="10.7109375" style="22" customWidth="1"/>
    <col min="3856" max="3859" width="9.140625" style="22"/>
    <col min="3860" max="3860" width="9.140625" style="22" customWidth="1"/>
    <col min="3861" max="3861" width="11.5703125" style="22" customWidth="1"/>
    <col min="3862" max="4095" width="9.140625" style="22"/>
    <col min="4096" max="4096" width="109.7109375" style="22" customWidth="1"/>
    <col min="4097" max="4098" width="13" style="22" customWidth="1"/>
    <col min="4099" max="4099" width="16.42578125" style="22" customWidth="1"/>
    <col min="4100" max="4107" width="12.7109375" style="22" customWidth="1"/>
    <col min="4108" max="4108" width="18.7109375" style="22" customWidth="1"/>
    <col min="4109" max="4109" width="14" style="22" bestFit="1" customWidth="1"/>
    <col min="4110" max="4110" width="9.140625" style="22"/>
    <col min="4111" max="4111" width="10.7109375" style="22" customWidth="1"/>
    <col min="4112" max="4115" width="9.140625" style="22"/>
    <col min="4116" max="4116" width="9.140625" style="22" customWidth="1"/>
    <col min="4117" max="4117" width="11.5703125" style="22" customWidth="1"/>
    <col min="4118" max="4351" width="9.140625" style="22"/>
    <col min="4352" max="4352" width="109.7109375" style="22" customWidth="1"/>
    <col min="4353" max="4354" width="13" style="22" customWidth="1"/>
    <col min="4355" max="4355" width="16.42578125" style="22" customWidth="1"/>
    <col min="4356" max="4363" width="12.7109375" style="22" customWidth="1"/>
    <col min="4364" max="4364" width="18.7109375" style="22" customWidth="1"/>
    <col min="4365" max="4365" width="14" style="22" bestFit="1" customWidth="1"/>
    <col min="4366" max="4366" width="9.140625" style="22"/>
    <col min="4367" max="4367" width="10.7109375" style="22" customWidth="1"/>
    <col min="4368" max="4371" width="9.140625" style="22"/>
    <col min="4372" max="4372" width="9.140625" style="22" customWidth="1"/>
    <col min="4373" max="4373" width="11.5703125" style="22" customWidth="1"/>
    <col min="4374" max="4607" width="9.140625" style="22"/>
    <col min="4608" max="4608" width="109.7109375" style="22" customWidth="1"/>
    <col min="4609" max="4610" width="13" style="22" customWidth="1"/>
    <col min="4611" max="4611" width="16.42578125" style="22" customWidth="1"/>
    <col min="4612" max="4619" width="12.7109375" style="22" customWidth="1"/>
    <col min="4620" max="4620" width="18.7109375" style="22" customWidth="1"/>
    <col min="4621" max="4621" width="14" style="22" bestFit="1" customWidth="1"/>
    <col min="4622" max="4622" width="9.140625" style="22"/>
    <col min="4623" max="4623" width="10.7109375" style="22" customWidth="1"/>
    <col min="4624" max="4627" width="9.140625" style="22"/>
    <col min="4628" max="4628" width="9.140625" style="22" customWidth="1"/>
    <col min="4629" max="4629" width="11.5703125" style="22" customWidth="1"/>
    <col min="4630" max="4863" width="9.140625" style="22"/>
    <col min="4864" max="4864" width="109.7109375" style="22" customWidth="1"/>
    <col min="4865" max="4866" width="13" style="22" customWidth="1"/>
    <col min="4867" max="4867" width="16.42578125" style="22" customWidth="1"/>
    <col min="4868" max="4875" width="12.7109375" style="22" customWidth="1"/>
    <col min="4876" max="4876" width="18.7109375" style="22" customWidth="1"/>
    <col min="4877" max="4877" width="14" style="22" bestFit="1" customWidth="1"/>
    <col min="4878" max="4878" width="9.140625" style="22"/>
    <col min="4879" max="4879" width="10.7109375" style="22" customWidth="1"/>
    <col min="4880" max="4883" width="9.140625" style="22"/>
    <col min="4884" max="4884" width="9.140625" style="22" customWidth="1"/>
    <col min="4885" max="4885" width="11.5703125" style="22" customWidth="1"/>
    <col min="4886" max="5119" width="9.140625" style="22"/>
    <col min="5120" max="5120" width="109.7109375" style="22" customWidth="1"/>
    <col min="5121" max="5122" width="13" style="22" customWidth="1"/>
    <col min="5123" max="5123" width="16.42578125" style="22" customWidth="1"/>
    <col min="5124" max="5131" width="12.7109375" style="22" customWidth="1"/>
    <col min="5132" max="5132" width="18.7109375" style="22" customWidth="1"/>
    <col min="5133" max="5133" width="14" style="22" bestFit="1" customWidth="1"/>
    <col min="5134" max="5134" width="9.140625" style="22"/>
    <col min="5135" max="5135" width="10.7109375" style="22" customWidth="1"/>
    <col min="5136" max="5139" width="9.140625" style="22"/>
    <col min="5140" max="5140" width="9.140625" style="22" customWidth="1"/>
    <col min="5141" max="5141" width="11.5703125" style="22" customWidth="1"/>
    <col min="5142" max="5375" width="9.140625" style="22"/>
    <col min="5376" max="5376" width="109.7109375" style="22" customWidth="1"/>
    <col min="5377" max="5378" width="13" style="22" customWidth="1"/>
    <col min="5379" max="5379" width="16.42578125" style="22" customWidth="1"/>
    <col min="5380" max="5387" width="12.7109375" style="22" customWidth="1"/>
    <col min="5388" max="5388" width="18.7109375" style="22" customWidth="1"/>
    <col min="5389" max="5389" width="14" style="22" bestFit="1" customWidth="1"/>
    <col min="5390" max="5390" width="9.140625" style="22"/>
    <col min="5391" max="5391" width="10.7109375" style="22" customWidth="1"/>
    <col min="5392" max="5395" width="9.140625" style="22"/>
    <col min="5396" max="5396" width="9.140625" style="22" customWidth="1"/>
    <col min="5397" max="5397" width="11.5703125" style="22" customWidth="1"/>
    <col min="5398" max="5631" width="9.140625" style="22"/>
    <col min="5632" max="5632" width="109.7109375" style="22" customWidth="1"/>
    <col min="5633" max="5634" width="13" style="22" customWidth="1"/>
    <col min="5635" max="5635" width="16.42578125" style="22" customWidth="1"/>
    <col min="5636" max="5643" width="12.7109375" style="22" customWidth="1"/>
    <col min="5644" max="5644" width="18.7109375" style="22" customWidth="1"/>
    <col min="5645" max="5645" width="14" style="22" bestFit="1" customWidth="1"/>
    <col min="5646" max="5646" width="9.140625" style="22"/>
    <col min="5647" max="5647" width="10.7109375" style="22" customWidth="1"/>
    <col min="5648" max="5651" width="9.140625" style="22"/>
    <col min="5652" max="5652" width="9.140625" style="22" customWidth="1"/>
    <col min="5653" max="5653" width="11.5703125" style="22" customWidth="1"/>
    <col min="5654" max="5887" width="9.140625" style="22"/>
    <col min="5888" max="5888" width="109.7109375" style="22" customWidth="1"/>
    <col min="5889" max="5890" width="13" style="22" customWidth="1"/>
    <col min="5891" max="5891" width="16.42578125" style="22" customWidth="1"/>
    <col min="5892" max="5899" width="12.7109375" style="22" customWidth="1"/>
    <col min="5900" max="5900" width="18.7109375" style="22" customWidth="1"/>
    <col min="5901" max="5901" width="14" style="22" bestFit="1" customWidth="1"/>
    <col min="5902" max="5902" width="9.140625" style="22"/>
    <col min="5903" max="5903" width="10.7109375" style="22" customWidth="1"/>
    <col min="5904" max="5907" width="9.140625" style="22"/>
    <col min="5908" max="5908" width="9.140625" style="22" customWidth="1"/>
    <col min="5909" max="5909" width="11.5703125" style="22" customWidth="1"/>
    <col min="5910" max="6143" width="9.140625" style="22"/>
    <col min="6144" max="6144" width="109.7109375" style="22" customWidth="1"/>
    <col min="6145" max="6146" width="13" style="22" customWidth="1"/>
    <col min="6147" max="6147" width="16.42578125" style="22" customWidth="1"/>
    <col min="6148" max="6155" width="12.7109375" style="22" customWidth="1"/>
    <col min="6156" max="6156" width="18.7109375" style="22" customWidth="1"/>
    <col min="6157" max="6157" width="14" style="22" bestFit="1" customWidth="1"/>
    <col min="6158" max="6158" width="9.140625" style="22"/>
    <col min="6159" max="6159" width="10.7109375" style="22" customWidth="1"/>
    <col min="6160" max="6163" width="9.140625" style="22"/>
    <col min="6164" max="6164" width="9.140625" style="22" customWidth="1"/>
    <col min="6165" max="6165" width="11.5703125" style="22" customWidth="1"/>
    <col min="6166" max="6399" width="9.140625" style="22"/>
    <col min="6400" max="6400" width="109.7109375" style="22" customWidth="1"/>
    <col min="6401" max="6402" width="13" style="22" customWidth="1"/>
    <col min="6403" max="6403" width="16.42578125" style="22" customWidth="1"/>
    <col min="6404" max="6411" width="12.7109375" style="22" customWidth="1"/>
    <col min="6412" max="6412" width="18.7109375" style="22" customWidth="1"/>
    <col min="6413" max="6413" width="14" style="22" bestFit="1" customWidth="1"/>
    <col min="6414" max="6414" width="9.140625" style="22"/>
    <col min="6415" max="6415" width="10.7109375" style="22" customWidth="1"/>
    <col min="6416" max="6419" width="9.140625" style="22"/>
    <col min="6420" max="6420" width="9.140625" style="22" customWidth="1"/>
    <col min="6421" max="6421" width="11.5703125" style="22" customWidth="1"/>
    <col min="6422" max="6655" width="9.140625" style="22"/>
    <col min="6656" max="6656" width="109.7109375" style="22" customWidth="1"/>
    <col min="6657" max="6658" width="13" style="22" customWidth="1"/>
    <col min="6659" max="6659" width="16.42578125" style="22" customWidth="1"/>
    <col min="6660" max="6667" width="12.7109375" style="22" customWidth="1"/>
    <col min="6668" max="6668" width="18.7109375" style="22" customWidth="1"/>
    <col min="6669" max="6669" width="14" style="22" bestFit="1" customWidth="1"/>
    <col min="6670" max="6670" width="9.140625" style="22"/>
    <col min="6671" max="6671" width="10.7109375" style="22" customWidth="1"/>
    <col min="6672" max="6675" width="9.140625" style="22"/>
    <col min="6676" max="6676" width="9.140625" style="22" customWidth="1"/>
    <col min="6677" max="6677" width="11.5703125" style="22" customWidth="1"/>
    <col min="6678" max="6911" width="9.140625" style="22"/>
    <col min="6912" max="6912" width="109.7109375" style="22" customWidth="1"/>
    <col min="6913" max="6914" width="13" style="22" customWidth="1"/>
    <col min="6915" max="6915" width="16.42578125" style="22" customWidth="1"/>
    <col min="6916" max="6923" width="12.7109375" style="22" customWidth="1"/>
    <col min="6924" max="6924" width="18.7109375" style="22" customWidth="1"/>
    <col min="6925" max="6925" width="14" style="22" bestFit="1" customWidth="1"/>
    <col min="6926" max="6926" width="9.140625" style="22"/>
    <col min="6927" max="6927" width="10.7109375" style="22" customWidth="1"/>
    <col min="6928" max="6931" width="9.140625" style="22"/>
    <col min="6932" max="6932" width="9.140625" style="22" customWidth="1"/>
    <col min="6933" max="6933" width="11.5703125" style="22" customWidth="1"/>
    <col min="6934" max="7167" width="9.140625" style="22"/>
    <col min="7168" max="7168" width="109.7109375" style="22" customWidth="1"/>
    <col min="7169" max="7170" width="13" style="22" customWidth="1"/>
    <col min="7171" max="7171" width="16.42578125" style="22" customWidth="1"/>
    <col min="7172" max="7179" width="12.7109375" style="22" customWidth="1"/>
    <col min="7180" max="7180" width="18.7109375" style="22" customWidth="1"/>
    <col min="7181" max="7181" width="14" style="22" bestFit="1" customWidth="1"/>
    <col min="7182" max="7182" width="9.140625" style="22"/>
    <col min="7183" max="7183" width="10.7109375" style="22" customWidth="1"/>
    <col min="7184" max="7187" width="9.140625" style="22"/>
    <col min="7188" max="7188" width="9.140625" style="22" customWidth="1"/>
    <col min="7189" max="7189" width="11.5703125" style="22" customWidth="1"/>
    <col min="7190" max="7423" width="9.140625" style="22"/>
    <col min="7424" max="7424" width="109.7109375" style="22" customWidth="1"/>
    <col min="7425" max="7426" width="13" style="22" customWidth="1"/>
    <col min="7427" max="7427" width="16.42578125" style="22" customWidth="1"/>
    <col min="7428" max="7435" width="12.7109375" style="22" customWidth="1"/>
    <col min="7436" max="7436" width="18.7109375" style="22" customWidth="1"/>
    <col min="7437" max="7437" width="14" style="22" bestFit="1" customWidth="1"/>
    <col min="7438" max="7438" width="9.140625" style="22"/>
    <col min="7439" max="7439" width="10.7109375" style="22" customWidth="1"/>
    <col min="7440" max="7443" width="9.140625" style="22"/>
    <col min="7444" max="7444" width="9.140625" style="22" customWidth="1"/>
    <col min="7445" max="7445" width="11.5703125" style="22" customWidth="1"/>
    <col min="7446" max="7679" width="9.140625" style="22"/>
    <col min="7680" max="7680" width="109.7109375" style="22" customWidth="1"/>
    <col min="7681" max="7682" width="13" style="22" customWidth="1"/>
    <col min="7683" max="7683" width="16.42578125" style="22" customWidth="1"/>
    <col min="7684" max="7691" width="12.7109375" style="22" customWidth="1"/>
    <col min="7692" max="7692" width="18.7109375" style="22" customWidth="1"/>
    <col min="7693" max="7693" width="14" style="22" bestFit="1" customWidth="1"/>
    <col min="7694" max="7694" width="9.140625" style="22"/>
    <col min="7695" max="7695" width="10.7109375" style="22" customWidth="1"/>
    <col min="7696" max="7699" width="9.140625" style="22"/>
    <col min="7700" max="7700" width="9.140625" style="22" customWidth="1"/>
    <col min="7701" max="7701" width="11.5703125" style="22" customWidth="1"/>
    <col min="7702" max="7935" width="9.140625" style="22"/>
    <col min="7936" max="7936" width="109.7109375" style="22" customWidth="1"/>
    <col min="7937" max="7938" width="13" style="22" customWidth="1"/>
    <col min="7939" max="7939" width="16.42578125" style="22" customWidth="1"/>
    <col min="7940" max="7947" width="12.7109375" style="22" customWidth="1"/>
    <col min="7948" max="7948" width="18.7109375" style="22" customWidth="1"/>
    <col min="7949" max="7949" width="14" style="22" bestFit="1" customWidth="1"/>
    <col min="7950" max="7950" width="9.140625" style="22"/>
    <col min="7951" max="7951" width="10.7109375" style="22" customWidth="1"/>
    <col min="7952" max="7955" width="9.140625" style="22"/>
    <col min="7956" max="7956" width="9.140625" style="22" customWidth="1"/>
    <col min="7957" max="7957" width="11.5703125" style="22" customWidth="1"/>
    <col min="7958" max="8191" width="9.140625" style="22"/>
    <col min="8192" max="8192" width="109.7109375" style="22" customWidth="1"/>
    <col min="8193" max="8194" width="13" style="22" customWidth="1"/>
    <col min="8195" max="8195" width="16.42578125" style="22" customWidth="1"/>
    <col min="8196" max="8203" width="12.7109375" style="22" customWidth="1"/>
    <col min="8204" max="8204" width="18.7109375" style="22" customWidth="1"/>
    <col min="8205" max="8205" width="14" style="22" bestFit="1" customWidth="1"/>
    <col min="8206" max="8206" width="9.140625" style="22"/>
    <col min="8207" max="8207" width="10.7109375" style="22" customWidth="1"/>
    <col min="8208" max="8211" width="9.140625" style="22"/>
    <col min="8212" max="8212" width="9.140625" style="22" customWidth="1"/>
    <col min="8213" max="8213" width="11.5703125" style="22" customWidth="1"/>
    <col min="8214" max="8447" width="9.140625" style="22"/>
    <col min="8448" max="8448" width="109.7109375" style="22" customWidth="1"/>
    <col min="8449" max="8450" width="13" style="22" customWidth="1"/>
    <col min="8451" max="8451" width="16.42578125" style="22" customWidth="1"/>
    <col min="8452" max="8459" width="12.7109375" style="22" customWidth="1"/>
    <col min="8460" max="8460" width="18.7109375" style="22" customWidth="1"/>
    <col min="8461" max="8461" width="14" style="22" bestFit="1" customWidth="1"/>
    <col min="8462" max="8462" width="9.140625" style="22"/>
    <col min="8463" max="8463" width="10.7109375" style="22" customWidth="1"/>
    <col min="8464" max="8467" width="9.140625" style="22"/>
    <col min="8468" max="8468" width="9.140625" style="22" customWidth="1"/>
    <col min="8469" max="8469" width="11.5703125" style="22" customWidth="1"/>
    <col min="8470" max="8703" width="9.140625" style="22"/>
    <col min="8704" max="8704" width="109.7109375" style="22" customWidth="1"/>
    <col min="8705" max="8706" width="13" style="22" customWidth="1"/>
    <col min="8707" max="8707" width="16.42578125" style="22" customWidth="1"/>
    <col min="8708" max="8715" width="12.7109375" style="22" customWidth="1"/>
    <col min="8716" max="8716" width="18.7109375" style="22" customWidth="1"/>
    <col min="8717" max="8717" width="14" style="22" bestFit="1" customWidth="1"/>
    <col min="8718" max="8718" width="9.140625" style="22"/>
    <col min="8719" max="8719" width="10.7109375" style="22" customWidth="1"/>
    <col min="8720" max="8723" width="9.140625" style="22"/>
    <col min="8724" max="8724" width="9.140625" style="22" customWidth="1"/>
    <col min="8725" max="8725" width="11.5703125" style="22" customWidth="1"/>
    <col min="8726" max="8959" width="9.140625" style="22"/>
    <col min="8960" max="8960" width="109.7109375" style="22" customWidth="1"/>
    <col min="8961" max="8962" width="13" style="22" customWidth="1"/>
    <col min="8963" max="8963" width="16.42578125" style="22" customWidth="1"/>
    <col min="8964" max="8971" width="12.7109375" style="22" customWidth="1"/>
    <col min="8972" max="8972" width="18.7109375" style="22" customWidth="1"/>
    <col min="8973" max="8973" width="14" style="22" bestFit="1" customWidth="1"/>
    <col min="8974" max="8974" width="9.140625" style="22"/>
    <col min="8975" max="8975" width="10.7109375" style="22" customWidth="1"/>
    <col min="8976" max="8979" width="9.140625" style="22"/>
    <col min="8980" max="8980" width="9.140625" style="22" customWidth="1"/>
    <col min="8981" max="8981" width="11.5703125" style="22" customWidth="1"/>
    <col min="8982" max="9215" width="9.140625" style="22"/>
    <col min="9216" max="9216" width="109.7109375" style="22" customWidth="1"/>
    <col min="9217" max="9218" width="13" style="22" customWidth="1"/>
    <col min="9219" max="9219" width="16.42578125" style="22" customWidth="1"/>
    <col min="9220" max="9227" width="12.7109375" style="22" customWidth="1"/>
    <col min="9228" max="9228" width="18.7109375" style="22" customWidth="1"/>
    <col min="9229" max="9229" width="14" style="22" bestFit="1" customWidth="1"/>
    <col min="9230" max="9230" width="9.140625" style="22"/>
    <col min="9231" max="9231" width="10.7109375" style="22" customWidth="1"/>
    <col min="9232" max="9235" width="9.140625" style="22"/>
    <col min="9236" max="9236" width="9.140625" style="22" customWidth="1"/>
    <col min="9237" max="9237" width="11.5703125" style="22" customWidth="1"/>
    <col min="9238" max="9471" width="9.140625" style="22"/>
    <col min="9472" max="9472" width="109.7109375" style="22" customWidth="1"/>
    <col min="9473" max="9474" width="13" style="22" customWidth="1"/>
    <col min="9475" max="9475" width="16.42578125" style="22" customWidth="1"/>
    <col min="9476" max="9483" width="12.7109375" style="22" customWidth="1"/>
    <col min="9484" max="9484" width="18.7109375" style="22" customWidth="1"/>
    <col min="9485" max="9485" width="14" style="22" bestFit="1" customWidth="1"/>
    <col min="9486" max="9486" width="9.140625" style="22"/>
    <col min="9487" max="9487" width="10.7109375" style="22" customWidth="1"/>
    <col min="9488" max="9491" width="9.140625" style="22"/>
    <col min="9492" max="9492" width="9.140625" style="22" customWidth="1"/>
    <col min="9493" max="9493" width="11.5703125" style="22" customWidth="1"/>
    <col min="9494" max="9727" width="9.140625" style="22"/>
    <col min="9728" max="9728" width="109.7109375" style="22" customWidth="1"/>
    <col min="9729" max="9730" width="13" style="22" customWidth="1"/>
    <col min="9731" max="9731" width="16.42578125" style="22" customWidth="1"/>
    <col min="9732" max="9739" width="12.7109375" style="22" customWidth="1"/>
    <col min="9740" max="9740" width="18.7109375" style="22" customWidth="1"/>
    <col min="9741" max="9741" width="14" style="22" bestFit="1" customWidth="1"/>
    <col min="9742" max="9742" width="9.140625" style="22"/>
    <col min="9743" max="9743" width="10.7109375" style="22" customWidth="1"/>
    <col min="9744" max="9747" width="9.140625" style="22"/>
    <col min="9748" max="9748" width="9.140625" style="22" customWidth="1"/>
    <col min="9749" max="9749" width="11.5703125" style="22" customWidth="1"/>
    <col min="9750" max="9983" width="9.140625" style="22"/>
    <col min="9984" max="9984" width="109.7109375" style="22" customWidth="1"/>
    <col min="9985" max="9986" width="13" style="22" customWidth="1"/>
    <col min="9987" max="9987" width="16.42578125" style="22" customWidth="1"/>
    <col min="9988" max="9995" width="12.7109375" style="22" customWidth="1"/>
    <col min="9996" max="9996" width="18.7109375" style="22" customWidth="1"/>
    <col min="9997" max="9997" width="14" style="22" bestFit="1" customWidth="1"/>
    <col min="9998" max="9998" width="9.140625" style="22"/>
    <col min="9999" max="9999" width="10.7109375" style="22" customWidth="1"/>
    <col min="10000" max="10003" width="9.140625" style="22"/>
    <col min="10004" max="10004" width="9.140625" style="22" customWidth="1"/>
    <col min="10005" max="10005" width="11.5703125" style="22" customWidth="1"/>
    <col min="10006" max="10239" width="9.140625" style="22"/>
    <col min="10240" max="10240" width="109.7109375" style="22" customWidth="1"/>
    <col min="10241" max="10242" width="13" style="22" customWidth="1"/>
    <col min="10243" max="10243" width="16.42578125" style="22" customWidth="1"/>
    <col min="10244" max="10251" width="12.7109375" style="22" customWidth="1"/>
    <col min="10252" max="10252" width="18.7109375" style="22" customWidth="1"/>
    <col min="10253" max="10253" width="14" style="22" bestFit="1" customWidth="1"/>
    <col min="10254" max="10254" width="9.140625" style="22"/>
    <col min="10255" max="10255" width="10.7109375" style="22" customWidth="1"/>
    <col min="10256" max="10259" width="9.140625" style="22"/>
    <col min="10260" max="10260" width="9.140625" style="22" customWidth="1"/>
    <col min="10261" max="10261" width="11.5703125" style="22" customWidth="1"/>
    <col min="10262" max="10495" width="9.140625" style="22"/>
    <col min="10496" max="10496" width="109.7109375" style="22" customWidth="1"/>
    <col min="10497" max="10498" width="13" style="22" customWidth="1"/>
    <col min="10499" max="10499" width="16.42578125" style="22" customWidth="1"/>
    <col min="10500" max="10507" width="12.7109375" style="22" customWidth="1"/>
    <col min="10508" max="10508" width="18.7109375" style="22" customWidth="1"/>
    <col min="10509" max="10509" width="14" style="22" bestFit="1" customWidth="1"/>
    <col min="10510" max="10510" width="9.140625" style="22"/>
    <col min="10511" max="10511" width="10.7109375" style="22" customWidth="1"/>
    <col min="10512" max="10515" width="9.140625" style="22"/>
    <col min="10516" max="10516" width="9.140625" style="22" customWidth="1"/>
    <col min="10517" max="10517" width="11.5703125" style="22" customWidth="1"/>
    <col min="10518" max="10751" width="9.140625" style="22"/>
    <col min="10752" max="10752" width="109.7109375" style="22" customWidth="1"/>
    <col min="10753" max="10754" width="13" style="22" customWidth="1"/>
    <col min="10755" max="10755" width="16.42578125" style="22" customWidth="1"/>
    <col min="10756" max="10763" width="12.7109375" style="22" customWidth="1"/>
    <col min="10764" max="10764" width="18.7109375" style="22" customWidth="1"/>
    <col min="10765" max="10765" width="14" style="22" bestFit="1" customWidth="1"/>
    <col min="10766" max="10766" width="9.140625" style="22"/>
    <col min="10767" max="10767" width="10.7109375" style="22" customWidth="1"/>
    <col min="10768" max="10771" width="9.140625" style="22"/>
    <col min="10772" max="10772" width="9.140625" style="22" customWidth="1"/>
    <col min="10773" max="10773" width="11.5703125" style="22" customWidth="1"/>
    <col min="10774" max="11007" width="9.140625" style="22"/>
    <col min="11008" max="11008" width="109.7109375" style="22" customWidth="1"/>
    <col min="11009" max="11010" width="13" style="22" customWidth="1"/>
    <col min="11011" max="11011" width="16.42578125" style="22" customWidth="1"/>
    <col min="11012" max="11019" width="12.7109375" style="22" customWidth="1"/>
    <col min="11020" max="11020" width="18.7109375" style="22" customWidth="1"/>
    <col min="11021" max="11021" width="14" style="22" bestFit="1" customWidth="1"/>
    <col min="11022" max="11022" width="9.140625" style="22"/>
    <col min="11023" max="11023" width="10.7109375" style="22" customWidth="1"/>
    <col min="11024" max="11027" width="9.140625" style="22"/>
    <col min="11028" max="11028" width="9.140625" style="22" customWidth="1"/>
    <col min="11029" max="11029" width="11.5703125" style="22" customWidth="1"/>
    <col min="11030" max="11263" width="9.140625" style="22"/>
    <col min="11264" max="11264" width="109.7109375" style="22" customWidth="1"/>
    <col min="11265" max="11266" width="13" style="22" customWidth="1"/>
    <col min="11267" max="11267" width="16.42578125" style="22" customWidth="1"/>
    <col min="11268" max="11275" width="12.7109375" style="22" customWidth="1"/>
    <col min="11276" max="11276" width="18.7109375" style="22" customWidth="1"/>
    <col min="11277" max="11277" width="14" style="22" bestFit="1" customWidth="1"/>
    <col min="11278" max="11278" width="9.140625" style="22"/>
    <col min="11279" max="11279" width="10.7109375" style="22" customWidth="1"/>
    <col min="11280" max="11283" width="9.140625" style="22"/>
    <col min="11284" max="11284" width="9.140625" style="22" customWidth="1"/>
    <col min="11285" max="11285" width="11.5703125" style="22" customWidth="1"/>
    <col min="11286" max="11519" width="9.140625" style="22"/>
    <col min="11520" max="11520" width="109.7109375" style="22" customWidth="1"/>
    <col min="11521" max="11522" width="13" style="22" customWidth="1"/>
    <col min="11523" max="11523" width="16.42578125" style="22" customWidth="1"/>
    <col min="11524" max="11531" width="12.7109375" style="22" customWidth="1"/>
    <col min="11532" max="11532" width="18.7109375" style="22" customWidth="1"/>
    <col min="11533" max="11533" width="14" style="22" bestFit="1" customWidth="1"/>
    <col min="11534" max="11534" width="9.140625" style="22"/>
    <col min="11535" max="11535" width="10.7109375" style="22" customWidth="1"/>
    <col min="11536" max="11539" width="9.140625" style="22"/>
    <col min="11540" max="11540" width="9.140625" style="22" customWidth="1"/>
    <col min="11541" max="11541" width="11.5703125" style="22" customWidth="1"/>
    <col min="11542" max="11775" width="9.140625" style="22"/>
    <col min="11776" max="11776" width="109.7109375" style="22" customWidth="1"/>
    <col min="11777" max="11778" width="13" style="22" customWidth="1"/>
    <col min="11779" max="11779" width="16.42578125" style="22" customWidth="1"/>
    <col min="11780" max="11787" width="12.7109375" style="22" customWidth="1"/>
    <col min="11788" max="11788" width="18.7109375" style="22" customWidth="1"/>
    <col min="11789" max="11789" width="14" style="22" bestFit="1" customWidth="1"/>
    <col min="11790" max="11790" width="9.140625" style="22"/>
    <col min="11791" max="11791" width="10.7109375" style="22" customWidth="1"/>
    <col min="11792" max="11795" width="9.140625" style="22"/>
    <col min="11796" max="11796" width="9.140625" style="22" customWidth="1"/>
    <col min="11797" max="11797" width="11.5703125" style="22" customWidth="1"/>
    <col min="11798" max="12031" width="9.140625" style="22"/>
    <col min="12032" max="12032" width="109.7109375" style="22" customWidth="1"/>
    <col min="12033" max="12034" width="13" style="22" customWidth="1"/>
    <col min="12035" max="12035" width="16.42578125" style="22" customWidth="1"/>
    <col min="12036" max="12043" width="12.7109375" style="22" customWidth="1"/>
    <col min="12044" max="12044" width="18.7109375" style="22" customWidth="1"/>
    <col min="12045" max="12045" width="14" style="22" bestFit="1" customWidth="1"/>
    <col min="12046" max="12046" width="9.140625" style="22"/>
    <col min="12047" max="12047" width="10.7109375" style="22" customWidth="1"/>
    <col min="12048" max="12051" width="9.140625" style="22"/>
    <col min="12052" max="12052" width="9.140625" style="22" customWidth="1"/>
    <col min="12053" max="12053" width="11.5703125" style="22" customWidth="1"/>
    <col min="12054" max="12287" width="9.140625" style="22"/>
    <col min="12288" max="12288" width="109.7109375" style="22" customWidth="1"/>
    <col min="12289" max="12290" width="13" style="22" customWidth="1"/>
    <col min="12291" max="12291" width="16.42578125" style="22" customWidth="1"/>
    <col min="12292" max="12299" width="12.7109375" style="22" customWidth="1"/>
    <col min="12300" max="12300" width="18.7109375" style="22" customWidth="1"/>
    <col min="12301" max="12301" width="14" style="22" bestFit="1" customWidth="1"/>
    <col min="12302" max="12302" width="9.140625" style="22"/>
    <col min="12303" max="12303" width="10.7109375" style="22" customWidth="1"/>
    <col min="12304" max="12307" width="9.140625" style="22"/>
    <col min="12308" max="12308" width="9.140625" style="22" customWidth="1"/>
    <col min="12309" max="12309" width="11.5703125" style="22" customWidth="1"/>
    <col min="12310" max="12543" width="9.140625" style="22"/>
    <col min="12544" max="12544" width="109.7109375" style="22" customWidth="1"/>
    <col min="12545" max="12546" width="13" style="22" customWidth="1"/>
    <col min="12547" max="12547" width="16.42578125" style="22" customWidth="1"/>
    <col min="12548" max="12555" width="12.7109375" style="22" customWidth="1"/>
    <col min="12556" max="12556" width="18.7109375" style="22" customWidth="1"/>
    <col min="12557" max="12557" width="14" style="22" bestFit="1" customWidth="1"/>
    <col min="12558" max="12558" width="9.140625" style="22"/>
    <col min="12559" max="12559" width="10.7109375" style="22" customWidth="1"/>
    <col min="12560" max="12563" width="9.140625" style="22"/>
    <col min="12564" max="12564" width="9.140625" style="22" customWidth="1"/>
    <col min="12565" max="12565" width="11.5703125" style="22" customWidth="1"/>
    <col min="12566" max="12799" width="9.140625" style="22"/>
    <col min="12800" max="12800" width="109.7109375" style="22" customWidth="1"/>
    <col min="12801" max="12802" width="13" style="22" customWidth="1"/>
    <col min="12803" max="12803" width="16.42578125" style="22" customWidth="1"/>
    <col min="12804" max="12811" width="12.7109375" style="22" customWidth="1"/>
    <col min="12812" max="12812" width="18.7109375" style="22" customWidth="1"/>
    <col min="12813" max="12813" width="14" style="22" bestFit="1" customWidth="1"/>
    <col min="12814" max="12814" width="9.140625" style="22"/>
    <col min="12815" max="12815" width="10.7109375" style="22" customWidth="1"/>
    <col min="12816" max="12819" width="9.140625" style="22"/>
    <col min="12820" max="12820" width="9.140625" style="22" customWidth="1"/>
    <col min="12821" max="12821" width="11.5703125" style="22" customWidth="1"/>
    <col min="12822" max="13055" width="9.140625" style="22"/>
    <col min="13056" max="13056" width="109.7109375" style="22" customWidth="1"/>
    <col min="13057" max="13058" width="13" style="22" customWidth="1"/>
    <col min="13059" max="13059" width="16.42578125" style="22" customWidth="1"/>
    <col min="13060" max="13067" width="12.7109375" style="22" customWidth="1"/>
    <col min="13068" max="13068" width="18.7109375" style="22" customWidth="1"/>
    <col min="13069" max="13069" width="14" style="22" bestFit="1" customWidth="1"/>
    <col min="13070" max="13070" width="9.140625" style="22"/>
    <col min="13071" max="13071" width="10.7109375" style="22" customWidth="1"/>
    <col min="13072" max="13075" width="9.140625" style="22"/>
    <col min="13076" max="13076" width="9.140625" style="22" customWidth="1"/>
    <col min="13077" max="13077" width="11.5703125" style="22" customWidth="1"/>
    <col min="13078" max="13311" width="9.140625" style="22"/>
    <col min="13312" max="13312" width="109.7109375" style="22" customWidth="1"/>
    <col min="13313" max="13314" width="13" style="22" customWidth="1"/>
    <col min="13315" max="13315" width="16.42578125" style="22" customWidth="1"/>
    <col min="13316" max="13323" width="12.7109375" style="22" customWidth="1"/>
    <col min="13324" max="13324" width="18.7109375" style="22" customWidth="1"/>
    <col min="13325" max="13325" width="14" style="22" bestFit="1" customWidth="1"/>
    <col min="13326" max="13326" width="9.140625" style="22"/>
    <col min="13327" max="13327" width="10.7109375" style="22" customWidth="1"/>
    <col min="13328" max="13331" width="9.140625" style="22"/>
    <col min="13332" max="13332" width="9.140625" style="22" customWidth="1"/>
    <col min="13333" max="13333" width="11.5703125" style="22" customWidth="1"/>
    <col min="13334" max="13567" width="9.140625" style="22"/>
    <col min="13568" max="13568" width="109.7109375" style="22" customWidth="1"/>
    <col min="13569" max="13570" width="13" style="22" customWidth="1"/>
    <col min="13571" max="13571" width="16.42578125" style="22" customWidth="1"/>
    <col min="13572" max="13579" width="12.7109375" style="22" customWidth="1"/>
    <col min="13580" max="13580" width="18.7109375" style="22" customWidth="1"/>
    <col min="13581" max="13581" width="14" style="22" bestFit="1" customWidth="1"/>
    <col min="13582" max="13582" width="9.140625" style="22"/>
    <col min="13583" max="13583" width="10.7109375" style="22" customWidth="1"/>
    <col min="13584" max="13587" width="9.140625" style="22"/>
    <col min="13588" max="13588" width="9.140625" style="22" customWidth="1"/>
    <col min="13589" max="13589" width="11.5703125" style="22" customWidth="1"/>
    <col min="13590" max="13823" width="9.140625" style="22"/>
    <col min="13824" max="13824" width="109.7109375" style="22" customWidth="1"/>
    <col min="13825" max="13826" width="13" style="22" customWidth="1"/>
    <col min="13827" max="13827" width="16.42578125" style="22" customWidth="1"/>
    <col min="13828" max="13835" width="12.7109375" style="22" customWidth="1"/>
    <col min="13836" max="13836" width="18.7109375" style="22" customWidth="1"/>
    <col min="13837" max="13837" width="14" style="22" bestFit="1" customWidth="1"/>
    <col min="13838" max="13838" width="9.140625" style="22"/>
    <col min="13839" max="13839" width="10.7109375" style="22" customWidth="1"/>
    <col min="13840" max="13843" width="9.140625" style="22"/>
    <col min="13844" max="13844" width="9.140625" style="22" customWidth="1"/>
    <col min="13845" max="13845" width="11.5703125" style="22" customWidth="1"/>
    <col min="13846" max="14079" width="9.140625" style="22"/>
    <col min="14080" max="14080" width="109.7109375" style="22" customWidth="1"/>
    <col min="14081" max="14082" width="13" style="22" customWidth="1"/>
    <col min="14083" max="14083" width="16.42578125" style="22" customWidth="1"/>
    <col min="14084" max="14091" width="12.7109375" style="22" customWidth="1"/>
    <col min="14092" max="14092" width="18.7109375" style="22" customWidth="1"/>
    <col min="14093" max="14093" width="14" style="22" bestFit="1" customWidth="1"/>
    <col min="14094" max="14094" width="9.140625" style="22"/>
    <col min="14095" max="14095" width="10.7109375" style="22" customWidth="1"/>
    <col min="14096" max="14099" width="9.140625" style="22"/>
    <col min="14100" max="14100" width="9.140625" style="22" customWidth="1"/>
    <col min="14101" max="14101" width="11.5703125" style="22" customWidth="1"/>
    <col min="14102" max="14335" width="9.140625" style="22"/>
    <col min="14336" max="14336" width="109.7109375" style="22" customWidth="1"/>
    <col min="14337" max="14338" width="13" style="22" customWidth="1"/>
    <col min="14339" max="14339" width="16.42578125" style="22" customWidth="1"/>
    <col min="14340" max="14347" width="12.7109375" style="22" customWidth="1"/>
    <col min="14348" max="14348" width="18.7109375" style="22" customWidth="1"/>
    <col min="14349" max="14349" width="14" style="22" bestFit="1" customWidth="1"/>
    <col min="14350" max="14350" width="9.140625" style="22"/>
    <col min="14351" max="14351" width="10.7109375" style="22" customWidth="1"/>
    <col min="14352" max="14355" width="9.140625" style="22"/>
    <col min="14356" max="14356" width="9.140625" style="22" customWidth="1"/>
    <col min="14357" max="14357" width="11.5703125" style="22" customWidth="1"/>
    <col min="14358" max="14591" width="9.140625" style="22"/>
    <col min="14592" max="14592" width="109.7109375" style="22" customWidth="1"/>
    <col min="14593" max="14594" width="13" style="22" customWidth="1"/>
    <col min="14595" max="14595" width="16.42578125" style="22" customWidth="1"/>
    <col min="14596" max="14603" width="12.7109375" style="22" customWidth="1"/>
    <col min="14604" max="14604" width="18.7109375" style="22" customWidth="1"/>
    <col min="14605" max="14605" width="14" style="22" bestFit="1" customWidth="1"/>
    <col min="14606" max="14606" width="9.140625" style="22"/>
    <col min="14607" max="14607" width="10.7109375" style="22" customWidth="1"/>
    <col min="14608" max="14611" width="9.140625" style="22"/>
    <col min="14612" max="14612" width="9.140625" style="22" customWidth="1"/>
    <col min="14613" max="14613" width="11.5703125" style="22" customWidth="1"/>
    <col min="14614" max="14847" width="9.140625" style="22"/>
    <col min="14848" max="14848" width="109.7109375" style="22" customWidth="1"/>
    <col min="14849" max="14850" width="13" style="22" customWidth="1"/>
    <col min="14851" max="14851" width="16.42578125" style="22" customWidth="1"/>
    <col min="14852" max="14859" width="12.7109375" style="22" customWidth="1"/>
    <col min="14860" max="14860" width="18.7109375" style="22" customWidth="1"/>
    <col min="14861" max="14861" width="14" style="22" bestFit="1" customWidth="1"/>
    <col min="14862" max="14862" width="9.140625" style="22"/>
    <col min="14863" max="14863" width="10.7109375" style="22" customWidth="1"/>
    <col min="14864" max="14867" width="9.140625" style="22"/>
    <col min="14868" max="14868" width="9.140625" style="22" customWidth="1"/>
    <col min="14869" max="14869" width="11.5703125" style="22" customWidth="1"/>
    <col min="14870" max="15103" width="9.140625" style="22"/>
    <col min="15104" max="15104" width="109.7109375" style="22" customWidth="1"/>
    <col min="15105" max="15106" width="13" style="22" customWidth="1"/>
    <col min="15107" max="15107" width="16.42578125" style="22" customWidth="1"/>
    <col min="15108" max="15115" width="12.7109375" style="22" customWidth="1"/>
    <col min="15116" max="15116" width="18.7109375" style="22" customWidth="1"/>
    <col min="15117" max="15117" width="14" style="22" bestFit="1" customWidth="1"/>
    <col min="15118" max="15118" width="9.140625" style="22"/>
    <col min="15119" max="15119" width="10.7109375" style="22" customWidth="1"/>
    <col min="15120" max="15123" width="9.140625" style="22"/>
    <col min="15124" max="15124" width="9.140625" style="22" customWidth="1"/>
    <col min="15125" max="15125" width="11.5703125" style="22" customWidth="1"/>
    <col min="15126" max="15359" width="9.140625" style="22"/>
    <col min="15360" max="15360" width="109.7109375" style="22" customWidth="1"/>
    <col min="15361" max="15362" width="13" style="22" customWidth="1"/>
    <col min="15363" max="15363" width="16.42578125" style="22" customWidth="1"/>
    <col min="15364" max="15371" width="12.7109375" style="22" customWidth="1"/>
    <col min="15372" max="15372" width="18.7109375" style="22" customWidth="1"/>
    <col min="15373" max="15373" width="14" style="22" bestFit="1" customWidth="1"/>
    <col min="15374" max="15374" width="9.140625" style="22"/>
    <col min="15375" max="15375" width="10.7109375" style="22" customWidth="1"/>
    <col min="15376" max="15379" width="9.140625" style="22"/>
    <col min="15380" max="15380" width="9.140625" style="22" customWidth="1"/>
    <col min="15381" max="15381" width="11.5703125" style="22" customWidth="1"/>
    <col min="15382" max="15615" width="9.140625" style="22"/>
    <col min="15616" max="15616" width="109.7109375" style="22" customWidth="1"/>
    <col min="15617" max="15618" width="13" style="22" customWidth="1"/>
    <col min="15619" max="15619" width="16.42578125" style="22" customWidth="1"/>
    <col min="15620" max="15627" width="12.7109375" style="22" customWidth="1"/>
    <col min="15628" max="15628" width="18.7109375" style="22" customWidth="1"/>
    <col min="15629" max="15629" width="14" style="22" bestFit="1" customWidth="1"/>
    <col min="15630" max="15630" width="9.140625" style="22"/>
    <col min="15631" max="15631" width="10.7109375" style="22" customWidth="1"/>
    <col min="15632" max="15635" width="9.140625" style="22"/>
    <col min="15636" max="15636" width="9.140625" style="22" customWidth="1"/>
    <col min="15637" max="15637" width="11.5703125" style="22" customWidth="1"/>
    <col min="15638" max="15871" width="9.140625" style="22"/>
    <col min="15872" max="15872" width="109.7109375" style="22" customWidth="1"/>
    <col min="15873" max="15874" width="13" style="22" customWidth="1"/>
    <col min="15875" max="15875" width="16.42578125" style="22" customWidth="1"/>
    <col min="15876" max="15883" width="12.7109375" style="22" customWidth="1"/>
    <col min="15884" max="15884" width="18.7109375" style="22" customWidth="1"/>
    <col min="15885" max="15885" width="14" style="22" bestFit="1" customWidth="1"/>
    <col min="15886" max="15886" width="9.140625" style="22"/>
    <col min="15887" max="15887" width="10.7109375" style="22" customWidth="1"/>
    <col min="15888" max="15891" width="9.140625" style="22"/>
    <col min="15892" max="15892" width="9.140625" style="22" customWidth="1"/>
    <col min="15893" max="15893" width="11.5703125" style="22" customWidth="1"/>
    <col min="15894" max="16127" width="9.140625" style="22"/>
    <col min="16128" max="16128" width="109.7109375" style="22" customWidth="1"/>
    <col min="16129" max="16130" width="13" style="22" customWidth="1"/>
    <col min="16131" max="16131" width="16.42578125" style="22" customWidth="1"/>
    <col min="16132" max="16139" width="12.7109375" style="22" customWidth="1"/>
    <col min="16140" max="16140" width="18.7109375" style="22" customWidth="1"/>
    <col min="16141" max="16141" width="14" style="22" bestFit="1" customWidth="1"/>
    <col min="16142" max="16142" width="9.140625" style="22"/>
    <col min="16143" max="16143" width="10.7109375" style="22" customWidth="1"/>
    <col min="16144" max="16147" width="9.140625" style="22"/>
    <col min="16148" max="16148" width="9.140625" style="22" customWidth="1"/>
    <col min="16149" max="16149" width="11.5703125" style="22" customWidth="1"/>
    <col min="16150" max="16384" width="9.140625" style="22"/>
  </cols>
  <sheetData>
    <row r="1" spans="1:25" ht="43.5" customHeight="1">
      <c r="A1" s="21"/>
      <c r="B1" s="21"/>
      <c r="C1" s="21"/>
      <c r="D1" s="21"/>
      <c r="E1" s="21"/>
      <c r="F1" s="21"/>
      <c r="G1" s="21"/>
      <c r="H1" s="21"/>
      <c r="I1" s="21"/>
      <c r="J1" s="21"/>
      <c r="K1" s="21"/>
      <c r="L1" s="31"/>
      <c r="M1" s="31"/>
      <c r="N1" s="31"/>
      <c r="O1" s="31"/>
    </row>
    <row r="2" spans="1:25" ht="41.25" customHeight="1">
      <c r="A2" s="21"/>
      <c r="B2" s="21"/>
      <c r="C2" s="21"/>
      <c r="D2" s="21"/>
      <c r="E2" s="21"/>
      <c r="F2" s="21"/>
      <c r="G2" s="21"/>
      <c r="H2" s="21"/>
      <c r="I2" s="21"/>
      <c r="J2" s="21"/>
      <c r="K2" s="21"/>
      <c r="L2" s="31"/>
      <c r="M2" s="31"/>
      <c r="N2" s="31"/>
      <c r="O2" s="31"/>
    </row>
    <row r="3" spans="1:25" ht="24.75" customHeight="1">
      <c r="A3" s="23"/>
      <c r="B3" s="23"/>
      <c r="C3" s="23"/>
      <c r="D3" s="23"/>
      <c r="E3" s="23"/>
      <c r="F3" s="23"/>
      <c r="G3" s="23"/>
      <c r="H3" s="23"/>
      <c r="I3" s="23"/>
      <c r="J3" s="23"/>
      <c r="K3" s="23"/>
    </row>
    <row r="4" spans="1:25" ht="78.75" customHeight="1">
      <c r="A4" s="24"/>
      <c r="B4" s="24"/>
      <c r="C4" s="24"/>
      <c r="D4" s="24"/>
      <c r="E4" s="24"/>
      <c r="F4" s="24"/>
      <c r="G4" s="24"/>
      <c r="H4" s="24"/>
      <c r="I4" s="24"/>
      <c r="J4" s="24"/>
      <c r="K4" s="24"/>
    </row>
    <row r="5" spans="1:25" ht="97.5" customHeight="1" thickBot="1">
      <c r="A5" s="1052" t="s">
        <v>1241</v>
      </c>
      <c r="B5" s="1053"/>
      <c r="C5" s="1053"/>
      <c r="D5" s="1053"/>
      <c r="E5" s="1053"/>
      <c r="F5" s="1053"/>
      <c r="G5" s="1053"/>
      <c r="H5" s="1053"/>
      <c r="I5" s="1053"/>
      <c r="J5" s="1053"/>
      <c r="K5" s="1053"/>
      <c r="P5" s="583"/>
      <c r="Q5" s="583"/>
      <c r="R5" s="583"/>
      <c r="S5" s="583"/>
      <c r="T5" s="583"/>
      <c r="U5" s="583"/>
      <c r="V5" s="583"/>
      <c r="W5" s="583"/>
      <c r="X5" s="583"/>
      <c r="Y5" s="583"/>
    </row>
    <row r="6" spans="1:25" ht="20.100000000000001" customHeight="1">
      <c r="A6" s="78" t="s">
        <v>18</v>
      </c>
      <c r="B6" s="1054" t="s">
        <v>19</v>
      </c>
      <c r="C6" s="1054"/>
      <c r="D6" s="1054"/>
      <c r="E6" s="1054"/>
      <c r="F6" s="1054"/>
      <c r="G6" s="1054"/>
      <c r="H6" s="1054"/>
      <c r="I6" s="1054"/>
      <c r="J6" s="1054"/>
      <c r="K6" s="1055"/>
      <c r="P6" s="583"/>
      <c r="Q6" s="583"/>
      <c r="R6" s="583"/>
      <c r="S6" s="583"/>
      <c r="T6" s="583"/>
      <c r="U6" s="587"/>
      <c r="V6" s="583"/>
      <c r="W6" s="583"/>
      <c r="X6" s="583"/>
      <c r="Y6" s="583"/>
    </row>
    <row r="7" spans="1:25" ht="21.75" customHeight="1" thickBot="1">
      <c r="A7" s="79" t="s">
        <v>20</v>
      </c>
      <c r="B7" s="1056" t="s">
        <v>21</v>
      </c>
      <c r="C7" s="1056"/>
      <c r="D7" s="1056"/>
      <c r="E7" s="1056"/>
      <c r="F7" s="1056"/>
      <c r="G7" s="1056"/>
      <c r="H7" s="1056"/>
      <c r="I7" s="1056"/>
      <c r="J7" s="1056"/>
      <c r="K7" s="1057"/>
      <c r="P7" s="583"/>
      <c r="Q7" s="583"/>
      <c r="R7" s="588" t="s">
        <v>717</v>
      </c>
      <c r="S7" s="588" t="s">
        <v>829</v>
      </c>
      <c r="T7" s="588" t="s">
        <v>837</v>
      </c>
      <c r="U7" s="588" t="s">
        <v>893</v>
      </c>
      <c r="V7" s="583"/>
      <c r="W7" s="583"/>
      <c r="X7" s="583"/>
      <c r="Y7" s="583"/>
    </row>
    <row r="8" spans="1:25" ht="20.25" thickBot="1">
      <c r="A8" s="1058" t="s">
        <v>598</v>
      </c>
      <c r="B8" s="1059"/>
      <c r="C8" s="1059"/>
      <c r="D8" s="1059"/>
      <c r="E8" s="1059"/>
      <c r="F8" s="1059"/>
      <c r="G8" s="1059"/>
      <c r="H8" s="1059"/>
      <c r="I8" s="1059"/>
      <c r="J8" s="1059"/>
      <c r="K8" s="1060"/>
      <c r="P8" s="583"/>
      <c r="Q8" s="588">
        <f>SUM(R8:Y10)</f>
        <v>169100</v>
      </c>
      <c r="R8" s="588">
        <v>10000</v>
      </c>
      <c r="S8" s="588">
        <v>10000</v>
      </c>
      <c r="T8" s="588">
        <v>15000</v>
      </c>
      <c r="U8" s="588">
        <v>12100</v>
      </c>
      <c r="V8" s="583"/>
      <c r="W8" s="583"/>
      <c r="X8" s="583"/>
      <c r="Y8" s="583"/>
    </row>
    <row r="9" spans="1:25" ht="18" customHeight="1">
      <c r="A9" s="1061" t="s">
        <v>599</v>
      </c>
      <c r="B9" s="1062"/>
      <c r="C9" s="1063" t="s">
        <v>600</v>
      </c>
      <c r="D9" s="1064"/>
      <c r="E9" s="1064"/>
      <c r="F9" s="1064"/>
      <c r="G9" s="1064"/>
      <c r="H9" s="1064"/>
      <c r="I9" s="1064"/>
      <c r="J9" s="1064"/>
      <c r="K9" s="1064"/>
      <c r="P9" s="583"/>
      <c r="Q9" s="583"/>
      <c r="R9" s="589" t="s">
        <v>939</v>
      </c>
      <c r="S9" s="589" t="s">
        <v>939</v>
      </c>
      <c r="T9" s="589" t="s">
        <v>986</v>
      </c>
      <c r="U9" s="589" t="s">
        <v>996</v>
      </c>
      <c r="V9" s="589" t="s">
        <v>1067</v>
      </c>
      <c r="W9" s="589" t="s">
        <v>1161</v>
      </c>
      <c r="X9" s="589" t="s">
        <v>1229</v>
      </c>
      <c r="Y9" s="589" t="s">
        <v>1240</v>
      </c>
    </row>
    <row r="10" spans="1:25" ht="18" customHeight="1">
      <c r="A10" s="1065" t="s">
        <v>601</v>
      </c>
      <c r="B10" s="1066"/>
      <c r="C10" s="1067" t="s">
        <v>602</v>
      </c>
      <c r="D10" s="1068"/>
      <c r="E10" s="1068"/>
      <c r="F10" s="1068"/>
      <c r="G10" s="1068"/>
      <c r="H10" s="1068"/>
      <c r="I10" s="1068"/>
      <c r="J10" s="1068"/>
      <c r="K10" s="1069"/>
      <c r="P10" s="583"/>
      <c r="Q10" s="583"/>
      <c r="R10" s="589">
        <v>17000</v>
      </c>
      <c r="S10" s="589">
        <v>20000</v>
      </c>
      <c r="T10" s="589">
        <v>10000</v>
      </c>
      <c r="U10" s="589">
        <v>10000</v>
      </c>
      <c r="V10" s="589">
        <v>20000</v>
      </c>
      <c r="W10" s="589">
        <v>15000</v>
      </c>
      <c r="X10" s="589">
        <v>20000</v>
      </c>
      <c r="Y10" s="589">
        <v>10000</v>
      </c>
    </row>
    <row r="11" spans="1:25" ht="18" customHeight="1">
      <c r="A11" s="1065" t="s">
        <v>603</v>
      </c>
      <c r="B11" s="1066"/>
      <c r="C11" s="1067" t="s">
        <v>604</v>
      </c>
      <c r="D11" s="1068"/>
      <c r="E11" s="1068"/>
      <c r="F11" s="1068"/>
      <c r="G11" s="1068"/>
      <c r="H11" s="1068"/>
      <c r="I11" s="1068"/>
      <c r="J11" s="1068"/>
      <c r="K11" s="1069"/>
      <c r="P11" s="583"/>
      <c r="Q11" s="583"/>
      <c r="R11" s="583"/>
      <c r="S11" s="583"/>
      <c r="T11" s="583"/>
      <c r="U11" s="583"/>
      <c r="V11" s="583"/>
      <c r="W11" s="583"/>
      <c r="X11" s="583"/>
      <c r="Y11" s="583"/>
    </row>
    <row r="12" spans="1:25" ht="18" customHeight="1">
      <c r="A12" s="1065" t="s">
        <v>605</v>
      </c>
      <c r="B12" s="1066"/>
      <c r="C12" s="1067" t="s">
        <v>606</v>
      </c>
      <c r="D12" s="1068"/>
      <c r="E12" s="1068"/>
      <c r="F12" s="1068"/>
      <c r="G12" s="1068"/>
      <c r="H12" s="1068"/>
      <c r="I12" s="1068"/>
      <c r="J12" s="1068"/>
      <c r="K12" s="1069"/>
      <c r="P12" s="583"/>
      <c r="Q12" s="583"/>
      <c r="R12" s="583"/>
      <c r="S12" s="583"/>
      <c r="T12" s="583"/>
      <c r="U12" s="583"/>
      <c r="V12" s="583"/>
      <c r="W12" s="583"/>
      <c r="X12" s="583"/>
      <c r="Y12" s="583"/>
    </row>
    <row r="13" spans="1:25" ht="18" customHeight="1">
      <c r="A13" s="1065" t="s">
        <v>966</v>
      </c>
      <c r="B13" s="1066"/>
      <c r="C13" s="1067" t="s">
        <v>607</v>
      </c>
      <c r="D13" s="1068"/>
      <c r="E13" s="1068"/>
      <c r="F13" s="1068"/>
      <c r="G13" s="1068"/>
      <c r="H13" s="1068"/>
      <c r="I13" s="1068"/>
      <c r="J13" s="1068"/>
      <c r="K13" s="1069"/>
    </row>
    <row r="14" spans="1:25" ht="18" customHeight="1">
      <c r="A14" s="1065" t="s">
        <v>608</v>
      </c>
      <c r="B14" s="1066"/>
      <c r="C14" s="1067" t="s">
        <v>609</v>
      </c>
      <c r="D14" s="1068"/>
      <c r="E14" s="1068"/>
      <c r="F14" s="1068"/>
      <c r="G14" s="1068"/>
      <c r="H14" s="1068"/>
      <c r="I14" s="1068"/>
      <c r="J14" s="1068"/>
      <c r="K14" s="1069"/>
    </row>
    <row r="15" spans="1:25" ht="18" customHeight="1">
      <c r="A15" s="1065" t="s">
        <v>610</v>
      </c>
      <c r="B15" s="1066"/>
      <c r="C15" s="1067" t="s">
        <v>611</v>
      </c>
      <c r="D15" s="1068"/>
      <c r="E15" s="1068"/>
      <c r="F15" s="1068"/>
      <c r="G15" s="1068"/>
      <c r="H15" s="1068"/>
      <c r="I15" s="1068"/>
      <c r="J15" s="1068"/>
      <c r="K15" s="1069"/>
    </row>
    <row r="16" spans="1:25" ht="18" customHeight="1">
      <c r="A16" s="1065" t="s">
        <v>612</v>
      </c>
      <c r="B16" s="1066"/>
      <c r="C16" s="1067" t="s">
        <v>613</v>
      </c>
      <c r="D16" s="1068"/>
      <c r="E16" s="1068"/>
      <c r="F16" s="1068"/>
      <c r="G16" s="1068"/>
      <c r="H16" s="1068"/>
      <c r="I16" s="1068"/>
      <c r="J16" s="1068"/>
      <c r="K16" s="1069"/>
      <c r="O16" s="410"/>
    </row>
    <row r="17" spans="1:17" ht="18" customHeight="1">
      <c r="A17" s="1065" t="s">
        <v>614</v>
      </c>
      <c r="B17" s="1066"/>
      <c r="C17" s="1067" t="s">
        <v>615</v>
      </c>
      <c r="D17" s="1068"/>
      <c r="E17" s="1068"/>
      <c r="F17" s="1068"/>
      <c r="G17" s="1068"/>
      <c r="H17" s="1068"/>
      <c r="I17" s="1068"/>
      <c r="J17" s="1068"/>
      <c r="K17" s="1069"/>
    </row>
    <row r="18" spans="1:17" ht="18" customHeight="1">
      <c r="A18" s="1065" t="s">
        <v>616</v>
      </c>
      <c r="B18" s="1066"/>
      <c r="C18" s="1067" t="s">
        <v>617</v>
      </c>
      <c r="D18" s="1068"/>
      <c r="E18" s="1068"/>
      <c r="F18" s="1068"/>
      <c r="G18" s="1068"/>
      <c r="H18" s="1068"/>
      <c r="I18" s="1068"/>
      <c r="J18" s="1068"/>
      <c r="K18" s="1069"/>
    </row>
    <row r="19" spans="1:17" ht="18" customHeight="1">
      <c r="A19" s="1065" t="s">
        <v>618</v>
      </c>
      <c r="B19" s="1066"/>
      <c r="C19" s="1067" t="s">
        <v>619</v>
      </c>
      <c r="D19" s="1068"/>
      <c r="E19" s="1068"/>
      <c r="F19" s="1068"/>
      <c r="G19" s="1068"/>
      <c r="H19" s="1068"/>
      <c r="I19" s="1068"/>
      <c r="J19" s="1068"/>
      <c r="K19" s="1069"/>
    </row>
    <row r="20" spans="1:17" ht="18" customHeight="1">
      <c r="A20" s="1065" t="s">
        <v>620</v>
      </c>
      <c r="B20" s="1066"/>
      <c r="C20" s="1070" t="s">
        <v>621</v>
      </c>
      <c r="D20" s="1071"/>
      <c r="E20" s="1071"/>
      <c r="F20" s="1071"/>
      <c r="G20" s="1071"/>
      <c r="H20" s="1071"/>
      <c r="I20" s="1071"/>
      <c r="J20" s="1071"/>
      <c r="K20" s="1072"/>
    </row>
    <row r="21" spans="1:17" ht="18" customHeight="1">
      <c r="A21" s="1065" t="s">
        <v>622</v>
      </c>
      <c r="B21" s="1066"/>
      <c r="C21" s="1067" t="s">
        <v>623</v>
      </c>
      <c r="D21" s="1068"/>
      <c r="E21" s="1068"/>
      <c r="F21" s="1068"/>
      <c r="G21" s="1068"/>
      <c r="H21" s="1068"/>
      <c r="I21" s="1068"/>
      <c r="J21" s="1068"/>
      <c r="K21" s="1069"/>
    </row>
    <row r="22" spans="1:17" ht="18" customHeight="1">
      <c r="A22" s="1065" t="s">
        <v>624</v>
      </c>
      <c r="B22" s="1066"/>
      <c r="C22" s="1067" t="s">
        <v>625</v>
      </c>
      <c r="D22" s="1068"/>
      <c r="E22" s="1068"/>
      <c r="F22" s="1068"/>
      <c r="G22" s="1068"/>
      <c r="H22" s="1068"/>
      <c r="I22" s="1068"/>
      <c r="J22" s="1068"/>
      <c r="K22" s="1069"/>
    </row>
    <row r="23" spans="1:17" ht="18" customHeight="1">
      <c r="A23" s="1065" t="s">
        <v>626</v>
      </c>
      <c r="B23" s="1066"/>
      <c r="C23" s="1067" t="s">
        <v>627</v>
      </c>
      <c r="D23" s="1068"/>
      <c r="E23" s="1068"/>
      <c r="F23" s="1068"/>
      <c r="G23" s="1068"/>
      <c r="H23" s="1068"/>
      <c r="I23" s="1068"/>
      <c r="J23" s="1068"/>
      <c r="K23" s="1069"/>
    </row>
    <row r="24" spans="1:17" ht="18" customHeight="1">
      <c r="A24" s="1065" t="s">
        <v>628</v>
      </c>
      <c r="B24" s="1066"/>
      <c r="C24" s="1067" t="s">
        <v>629</v>
      </c>
      <c r="D24" s="1068"/>
      <c r="E24" s="1068"/>
      <c r="F24" s="1068"/>
      <c r="G24" s="1068"/>
      <c r="H24" s="1068"/>
      <c r="I24" s="1068"/>
      <c r="J24" s="1068"/>
      <c r="K24" s="1069"/>
    </row>
    <row r="25" spans="1:17" ht="18" customHeight="1">
      <c r="A25" s="1065" t="s">
        <v>630</v>
      </c>
      <c r="B25" s="1066"/>
      <c r="C25" s="1067" t="s">
        <v>631</v>
      </c>
      <c r="D25" s="1068"/>
      <c r="E25" s="1068"/>
      <c r="F25" s="1068"/>
      <c r="G25" s="1068"/>
      <c r="H25" s="1068"/>
      <c r="I25" s="1068"/>
      <c r="J25" s="1068"/>
      <c r="K25" s="1069"/>
    </row>
    <row r="26" spans="1:17" ht="18" customHeight="1">
      <c r="A26" s="1065" t="s">
        <v>632</v>
      </c>
      <c r="B26" s="1066"/>
      <c r="C26" s="1067" t="s">
        <v>633</v>
      </c>
      <c r="D26" s="1068"/>
      <c r="E26" s="1068"/>
      <c r="F26" s="1068"/>
      <c r="G26" s="1068"/>
      <c r="H26" s="1068"/>
      <c r="I26" s="1068"/>
      <c r="J26" s="1068"/>
      <c r="K26" s="1069"/>
    </row>
    <row r="27" spans="1:17" ht="18" customHeight="1" thickBot="1">
      <c r="A27" s="1073" t="s">
        <v>634</v>
      </c>
      <c r="B27" s="1074"/>
      <c r="C27" s="1075" t="s">
        <v>635</v>
      </c>
      <c r="D27" s="1076"/>
      <c r="E27" s="1076"/>
      <c r="F27" s="1076"/>
      <c r="G27" s="1076"/>
      <c r="H27" s="1076"/>
      <c r="I27" s="1076"/>
      <c r="J27" s="1076"/>
      <c r="K27" s="1077"/>
    </row>
    <row r="28" spans="1:17" ht="3.95" customHeight="1">
      <c r="A28" s="499"/>
      <c r="B28" s="500"/>
      <c r="C28" s="500"/>
      <c r="D28" s="500"/>
      <c r="E28" s="500"/>
      <c r="F28" s="500"/>
      <c r="G28" s="500"/>
      <c r="H28" s="500"/>
      <c r="I28" s="500"/>
      <c r="J28" s="500"/>
      <c r="K28" s="501"/>
    </row>
    <row r="29" spans="1:17" ht="32.25" customHeight="1">
      <c r="A29" s="106" t="s">
        <v>17</v>
      </c>
      <c r="B29" s="434" t="s">
        <v>636</v>
      </c>
      <c r="C29" s="1083" t="s">
        <v>638</v>
      </c>
      <c r="D29" s="1083"/>
      <c r="E29" s="1083"/>
      <c r="F29" s="434" t="s">
        <v>637</v>
      </c>
      <c r="G29" s="1083" t="s">
        <v>638</v>
      </c>
      <c r="H29" s="1083"/>
      <c r="I29" s="1083"/>
      <c r="J29" s="1083"/>
      <c r="K29" s="154" t="s">
        <v>637</v>
      </c>
      <c r="M29" s="411"/>
      <c r="N29" s="411"/>
      <c r="O29" s="411"/>
    </row>
    <row r="30" spans="1:17" ht="17.100000000000001" customHeight="1">
      <c r="A30" s="436" t="s">
        <v>22</v>
      </c>
      <c r="B30" s="435" t="s">
        <v>106</v>
      </c>
      <c r="C30" s="491" t="s">
        <v>29</v>
      </c>
      <c r="D30" s="435" t="s">
        <v>106</v>
      </c>
      <c r="E30" s="435" t="s">
        <v>29</v>
      </c>
      <c r="F30" s="435" t="s">
        <v>527</v>
      </c>
      <c r="G30" s="1086" t="s">
        <v>29</v>
      </c>
      <c r="H30" s="1086"/>
      <c r="I30" s="1086"/>
      <c r="J30" s="1086"/>
      <c r="K30" s="99" t="s">
        <v>527</v>
      </c>
    </row>
    <row r="31" spans="1:17" ht="33" customHeight="1">
      <c r="A31" s="1087" t="s">
        <v>1</v>
      </c>
      <c r="B31" s="490" t="s">
        <v>7</v>
      </c>
      <c r="C31" s="437" t="s">
        <v>1237</v>
      </c>
      <c r="D31" s="1092" t="s">
        <v>13</v>
      </c>
      <c r="E31" s="1092"/>
      <c r="F31" s="1092"/>
      <c r="G31" s="438" t="s">
        <v>530</v>
      </c>
      <c r="H31" s="438" t="s">
        <v>531</v>
      </c>
      <c r="I31" s="438" t="s">
        <v>144</v>
      </c>
      <c r="J31" s="1090" t="s">
        <v>639</v>
      </c>
      <c r="K31" s="1091"/>
      <c r="Q31" s="410"/>
    </row>
    <row r="32" spans="1:17" ht="40.5" customHeight="1">
      <c r="A32" s="1087"/>
      <c r="B32" s="80" t="s">
        <v>1331</v>
      </c>
      <c r="C32" s="80" t="s">
        <v>1309</v>
      </c>
      <c r="D32" s="80" t="s">
        <v>640</v>
      </c>
      <c r="E32" s="80" t="s">
        <v>641</v>
      </c>
      <c r="F32" s="80" t="s">
        <v>642</v>
      </c>
      <c r="G32" s="80" t="s">
        <v>643</v>
      </c>
      <c r="H32" s="80" t="s">
        <v>644</v>
      </c>
      <c r="I32" s="80" t="s">
        <v>645</v>
      </c>
      <c r="J32" s="80" t="s">
        <v>646</v>
      </c>
      <c r="K32" s="81" t="s">
        <v>647</v>
      </c>
    </row>
    <row r="33" spans="1:13" s="51" customFormat="1" ht="24" customHeight="1">
      <c r="A33" s="82" t="s">
        <v>953</v>
      </c>
      <c r="B33" s="83">
        <f>994900+Q8-10000-10000-20000</f>
        <v>1124000</v>
      </c>
      <c r="C33" s="83">
        <f>1249000+Y10</f>
        <v>1259000</v>
      </c>
      <c r="D33" s="83">
        <f>1094900+Q8</f>
        <v>1264000</v>
      </c>
      <c r="E33" s="83">
        <f>1144900+Q8</f>
        <v>1314000</v>
      </c>
      <c r="F33" s="83">
        <f>1234900+Q8</f>
        <v>1404000</v>
      </c>
      <c r="G33" s="83">
        <f>1184900+Q8</f>
        <v>1354000</v>
      </c>
      <c r="H33" s="83">
        <f>1254900+Q8</f>
        <v>1424000</v>
      </c>
      <c r="I33" s="83">
        <f>1324900+Q8</f>
        <v>1494000</v>
      </c>
      <c r="J33" s="83">
        <f>1384900+Q8</f>
        <v>1554000</v>
      </c>
      <c r="K33" s="84">
        <f>1474900+Q8</f>
        <v>1644000</v>
      </c>
      <c r="M33" s="440"/>
    </row>
    <row r="34" spans="1:13" ht="18" customHeight="1">
      <c r="A34" s="85" t="s">
        <v>648</v>
      </c>
      <c r="B34" s="86" t="s">
        <v>16</v>
      </c>
      <c r="C34" s="86"/>
      <c r="D34" s="86"/>
      <c r="E34" s="86"/>
      <c r="F34" s="86"/>
      <c r="G34" s="86"/>
      <c r="H34" s="86"/>
      <c r="I34" s="86"/>
      <c r="J34" s="86"/>
      <c r="K34" s="87"/>
      <c r="M34" s="21"/>
    </row>
    <row r="35" spans="1:13" ht="18" customHeight="1">
      <c r="A35" s="88" t="s">
        <v>649</v>
      </c>
      <c r="B35" s="89" t="s">
        <v>16</v>
      </c>
      <c r="C35" s="89"/>
      <c r="D35" s="89"/>
      <c r="E35" s="89"/>
      <c r="F35" s="89"/>
      <c r="G35" s="89"/>
      <c r="H35" s="89"/>
      <c r="I35" s="89"/>
      <c r="J35" s="89"/>
      <c r="K35" s="90"/>
      <c r="M35" s="21"/>
    </row>
    <row r="36" spans="1:13" ht="3" customHeight="1">
      <c r="A36" s="493"/>
      <c r="B36" s="494"/>
      <c r="C36" s="494"/>
      <c r="D36" s="494"/>
      <c r="E36" s="494"/>
      <c r="F36" s="494"/>
      <c r="G36" s="494"/>
      <c r="H36" s="494"/>
      <c r="I36" s="494"/>
      <c r="J36" s="494"/>
      <c r="K36" s="495"/>
      <c r="L36" s="34"/>
      <c r="M36" s="21"/>
    </row>
    <row r="37" spans="1:13" ht="18" customHeight="1">
      <c r="A37" s="85" t="s">
        <v>4</v>
      </c>
      <c r="B37" s="86" t="s">
        <v>16</v>
      </c>
      <c r="C37" s="86"/>
      <c r="D37" s="86"/>
      <c r="E37" s="86"/>
      <c r="F37" s="86"/>
      <c r="G37" s="86"/>
      <c r="H37" s="86"/>
      <c r="I37" s="86"/>
      <c r="J37" s="86"/>
      <c r="K37" s="87"/>
      <c r="M37" s="21"/>
    </row>
    <row r="38" spans="1:13" ht="3" customHeight="1">
      <c r="A38" s="493"/>
      <c r="B38" s="494"/>
      <c r="C38" s="494"/>
      <c r="D38" s="494"/>
      <c r="E38" s="494"/>
      <c r="F38" s="494"/>
      <c r="G38" s="494"/>
      <c r="H38" s="494"/>
      <c r="I38" s="494"/>
      <c r="J38" s="494"/>
      <c r="K38" s="495"/>
      <c r="L38" s="34"/>
      <c r="M38" s="21"/>
    </row>
    <row r="39" spans="1:13" ht="18" customHeight="1">
      <c r="A39" s="88" t="s">
        <v>123</v>
      </c>
      <c r="B39" s="89" t="s">
        <v>16</v>
      </c>
      <c r="C39" s="89" t="s">
        <v>16</v>
      </c>
      <c r="D39" s="89" t="s">
        <v>16</v>
      </c>
      <c r="E39" s="89" t="s">
        <v>16</v>
      </c>
      <c r="F39" s="89" t="s">
        <v>16</v>
      </c>
      <c r="G39" s="89" t="s">
        <v>16</v>
      </c>
      <c r="H39" s="89"/>
      <c r="I39" s="89"/>
      <c r="J39" s="89"/>
      <c r="K39" s="90"/>
      <c r="M39" s="21"/>
    </row>
    <row r="40" spans="1:13" ht="18" customHeight="1">
      <c r="A40" s="85" t="s">
        <v>931</v>
      </c>
      <c r="B40" s="86" t="s">
        <v>16</v>
      </c>
      <c r="C40" s="86" t="s">
        <v>16</v>
      </c>
      <c r="D40" s="86" t="s">
        <v>16</v>
      </c>
      <c r="E40" s="86" t="s">
        <v>16</v>
      </c>
      <c r="F40" s="86" t="s">
        <v>16</v>
      </c>
      <c r="G40" s="86" t="s">
        <v>16</v>
      </c>
      <c r="H40" s="86"/>
      <c r="I40" s="86"/>
      <c r="J40" s="86"/>
      <c r="K40" s="87"/>
      <c r="M40" s="21"/>
    </row>
    <row r="41" spans="1:13" ht="3" customHeight="1">
      <c r="A41" s="493"/>
      <c r="B41" s="494"/>
      <c r="C41" s="494"/>
      <c r="D41" s="494"/>
      <c r="E41" s="494"/>
      <c r="F41" s="494"/>
      <c r="G41" s="494"/>
      <c r="H41" s="494"/>
      <c r="I41" s="494"/>
      <c r="J41" s="494"/>
      <c r="K41" s="495"/>
      <c r="L41" s="34"/>
      <c r="M41" s="21"/>
    </row>
    <row r="42" spans="1:13" ht="18" customHeight="1">
      <c r="A42" s="88" t="s">
        <v>137</v>
      </c>
      <c r="B42" s="89" t="s">
        <v>16</v>
      </c>
      <c r="C42" s="89" t="s">
        <v>16</v>
      </c>
      <c r="D42" s="89" t="s">
        <v>16</v>
      </c>
      <c r="E42" s="89" t="s">
        <v>16</v>
      </c>
      <c r="F42" s="89" t="s">
        <v>16</v>
      </c>
      <c r="G42" s="89" t="s">
        <v>16</v>
      </c>
      <c r="H42" s="89" t="s">
        <v>16</v>
      </c>
      <c r="I42" s="89"/>
      <c r="J42" s="89"/>
      <c r="K42" s="90"/>
      <c r="M42" s="21"/>
    </row>
    <row r="43" spans="1:13" ht="18" customHeight="1">
      <c r="A43" s="85" t="s">
        <v>1653</v>
      </c>
      <c r="B43" s="86" t="s">
        <v>16</v>
      </c>
      <c r="C43" s="86" t="s">
        <v>16</v>
      </c>
      <c r="D43" s="86" t="s">
        <v>16</v>
      </c>
      <c r="E43" s="86" t="s">
        <v>16</v>
      </c>
      <c r="F43" s="86" t="s">
        <v>16</v>
      </c>
      <c r="G43" s="86"/>
      <c r="H43" s="86"/>
      <c r="I43" s="86"/>
      <c r="J43" s="86"/>
      <c r="K43" s="87"/>
      <c r="M43" s="21"/>
    </row>
    <row r="44" spans="1:13" ht="3" customHeight="1">
      <c r="A44" s="493"/>
      <c r="B44" s="494"/>
      <c r="C44" s="494"/>
      <c r="D44" s="494"/>
      <c r="E44" s="494"/>
      <c r="F44" s="494"/>
      <c r="G44" s="494"/>
      <c r="H44" s="494"/>
      <c r="I44" s="494"/>
      <c r="J44" s="494"/>
      <c r="K44" s="495"/>
      <c r="L44" s="34"/>
      <c r="M44" s="21"/>
    </row>
    <row r="45" spans="1:13" ht="18" customHeight="1">
      <c r="A45" s="88" t="s">
        <v>590</v>
      </c>
      <c r="B45" s="89"/>
      <c r="C45" s="89" t="s">
        <v>16</v>
      </c>
      <c r="D45" s="89" t="s">
        <v>16</v>
      </c>
      <c r="E45" s="89" t="s">
        <v>16</v>
      </c>
      <c r="F45" s="89" t="s">
        <v>16</v>
      </c>
      <c r="G45" s="89" t="s">
        <v>16</v>
      </c>
      <c r="H45" s="89"/>
      <c r="I45" s="89"/>
      <c r="J45" s="89"/>
      <c r="K45" s="90"/>
      <c r="M45" s="21"/>
    </row>
    <row r="46" spans="1:13" ht="18" customHeight="1">
      <c r="A46" s="85" t="s">
        <v>588</v>
      </c>
      <c r="B46" s="86"/>
      <c r="C46" s="86" t="s">
        <v>16</v>
      </c>
      <c r="D46" s="86" t="s">
        <v>16</v>
      </c>
      <c r="E46" s="86" t="s">
        <v>16</v>
      </c>
      <c r="F46" s="86" t="s">
        <v>16</v>
      </c>
      <c r="G46" s="86" t="s">
        <v>16</v>
      </c>
      <c r="H46" s="86"/>
      <c r="I46" s="86"/>
      <c r="J46" s="86"/>
      <c r="K46" s="87"/>
      <c r="M46" s="21"/>
    </row>
    <row r="47" spans="1:13" ht="3" customHeight="1">
      <c r="A47" s="493"/>
      <c r="B47" s="494"/>
      <c r="C47" s="494"/>
      <c r="D47" s="494"/>
      <c r="E47" s="494"/>
      <c r="F47" s="494"/>
      <c r="G47" s="494"/>
      <c r="H47" s="494"/>
      <c r="I47" s="494"/>
      <c r="J47" s="494"/>
      <c r="K47" s="495"/>
      <c r="L47" s="34"/>
      <c r="M47" s="21"/>
    </row>
    <row r="48" spans="1:13" ht="18" customHeight="1">
      <c r="A48" s="91" t="s">
        <v>255</v>
      </c>
      <c r="B48" s="92"/>
      <c r="C48" s="92" t="s">
        <v>16</v>
      </c>
      <c r="D48" s="92" t="s">
        <v>16</v>
      </c>
      <c r="E48" s="92" t="s">
        <v>16</v>
      </c>
      <c r="F48" s="92" t="s">
        <v>16</v>
      </c>
      <c r="G48" s="92" t="s">
        <v>16</v>
      </c>
      <c r="H48" s="92" t="s">
        <v>16</v>
      </c>
      <c r="I48" s="92" t="s">
        <v>16</v>
      </c>
      <c r="J48" s="92" t="s">
        <v>16</v>
      </c>
      <c r="K48" s="93" t="s">
        <v>16</v>
      </c>
      <c r="M48" s="21"/>
    </row>
    <row r="49" spans="1:13" ht="18" customHeight="1">
      <c r="A49" s="85" t="s">
        <v>109</v>
      </c>
      <c r="B49" s="86"/>
      <c r="C49" s="86" t="s">
        <v>16</v>
      </c>
      <c r="D49" s="86" t="s">
        <v>16</v>
      </c>
      <c r="E49" s="86" t="s">
        <v>16</v>
      </c>
      <c r="F49" s="86" t="s">
        <v>16</v>
      </c>
      <c r="G49" s="86" t="s">
        <v>16</v>
      </c>
      <c r="H49" s="86" t="s">
        <v>16</v>
      </c>
      <c r="I49" s="86" t="s">
        <v>16</v>
      </c>
      <c r="J49" s="86" t="s">
        <v>16</v>
      </c>
      <c r="K49" s="87" t="s">
        <v>16</v>
      </c>
      <c r="M49" s="21"/>
    </row>
    <row r="50" spans="1:13" ht="3" customHeight="1">
      <c r="A50" s="493"/>
      <c r="B50" s="494"/>
      <c r="C50" s="494"/>
      <c r="D50" s="494"/>
      <c r="E50" s="494"/>
      <c r="F50" s="494"/>
      <c r="G50" s="494"/>
      <c r="H50" s="494"/>
      <c r="I50" s="494"/>
      <c r="J50" s="494"/>
      <c r="K50" s="495"/>
      <c r="M50" s="21"/>
    </row>
    <row r="51" spans="1:13" ht="18" customHeight="1">
      <c r="A51" s="88" t="s">
        <v>120</v>
      </c>
      <c r="B51" s="89"/>
      <c r="C51" s="89" t="s">
        <v>16</v>
      </c>
      <c r="D51" s="89" t="s">
        <v>16</v>
      </c>
      <c r="E51" s="89" t="s">
        <v>16</v>
      </c>
      <c r="F51" s="89" t="s">
        <v>16</v>
      </c>
      <c r="G51" s="89" t="s">
        <v>16</v>
      </c>
      <c r="H51" s="89" t="s">
        <v>16</v>
      </c>
      <c r="I51" s="89" t="s">
        <v>16</v>
      </c>
      <c r="J51" s="89" t="s">
        <v>16</v>
      </c>
      <c r="K51" s="90" t="s">
        <v>16</v>
      </c>
      <c r="M51" s="21"/>
    </row>
    <row r="52" spans="1:13" ht="18" customHeight="1">
      <c r="A52" s="85" t="s">
        <v>30</v>
      </c>
      <c r="B52" s="86"/>
      <c r="C52" s="86" t="s">
        <v>16</v>
      </c>
      <c r="D52" s="86" t="s">
        <v>16</v>
      </c>
      <c r="E52" s="86" t="s">
        <v>16</v>
      </c>
      <c r="F52" s="86" t="s">
        <v>16</v>
      </c>
      <c r="G52" s="86" t="s">
        <v>16</v>
      </c>
      <c r="H52" s="86" t="s">
        <v>16</v>
      </c>
      <c r="I52" s="86" t="s">
        <v>16</v>
      </c>
      <c r="J52" s="86" t="s">
        <v>16</v>
      </c>
      <c r="K52" s="87" t="s">
        <v>16</v>
      </c>
      <c r="M52" s="21"/>
    </row>
    <row r="53" spans="1:13" ht="18" customHeight="1">
      <c r="A53" s="88" t="s">
        <v>650</v>
      </c>
      <c r="B53" s="89"/>
      <c r="C53" s="89"/>
      <c r="D53" s="89" t="s">
        <v>16</v>
      </c>
      <c r="E53" s="89" t="s">
        <v>16</v>
      </c>
      <c r="F53" s="89" t="s">
        <v>16</v>
      </c>
      <c r="G53" s="89" t="s">
        <v>16</v>
      </c>
      <c r="H53" s="89" t="s">
        <v>16</v>
      </c>
      <c r="I53" s="89" t="s">
        <v>16</v>
      </c>
      <c r="J53" s="89" t="s">
        <v>16</v>
      </c>
      <c r="K53" s="90" t="s">
        <v>16</v>
      </c>
      <c r="M53" s="21"/>
    </row>
    <row r="54" spans="1:13" ht="18" customHeight="1">
      <c r="A54" s="85" t="s">
        <v>116</v>
      </c>
      <c r="B54" s="86"/>
      <c r="C54" s="86" t="s">
        <v>16</v>
      </c>
      <c r="D54" s="86" t="s">
        <v>16</v>
      </c>
      <c r="E54" s="86" t="s">
        <v>16</v>
      </c>
      <c r="F54" s="86" t="s">
        <v>16</v>
      </c>
      <c r="G54" s="86" t="s">
        <v>16</v>
      </c>
      <c r="H54" s="86" t="s">
        <v>16</v>
      </c>
      <c r="I54" s="86" t="s">
        <v>16</v>
      </c>
      <c r="J54" s="86" t="s">
        <v>16</v>
      </c>
      <c r="K54" s="87" t="s">
        <v>16</v>
      </c>
      <c r="M54" s="21"/>
    </row>
    <row r="55" spans="1:13" ht="18" customHeight="1">
      <c r="A55" s="88" t="s">
        <v>254</v>
      </c>
      <c r="B55" s="89"/>
      <c r="C55" s="89"/>
      <c r="D55" s="89" t="s">
        <v>16</v>
      </c>
      <c r="E55" s="89" t="s">
        <v>16</v>
      </c>
      <c r="F55" s="89" t="s">
        <v>16</v>
      </c>
      <c r="G55" s="89" t="s">
        <v>16</v>
      </c>
      <c r="H55" s="89" t="s">
        <v>16</v>
      </c>
      <c r="I55" s="89" t="s">
        <v>16</v>
      </c>
      <c r="J55" s="89" t="s">
        <v>16</v>
      </c>
      <c r="K55" s="90" t="s">
        <v>16</v>
      </c>
      <c r="M55" s="21"/>
    </row>
    <row r="56" spans="1:13" ht="18" customHeight="1">
      <c r="A56" s="85" t="s">
        <v>28</v>
      </c>
      <c r="B56" s="86"/>
      <c r="C56" s="86" t="s">
        <v>16</v>
      </c>
      <c r="D56" s="86" t="s">
        <v>16</v>
      </c>
      <c r="E56" s="86" t="s">
        <v>16</v>
      </c>
      <c r="F56" s="86" t="s">
        <v>16</v>
      </c>
      <c r="G56" s="86" t="s">
        <v>16</v>
      </c>
      <c r="H56" s="86" t="s">
        <v>16</v>
      </c>
      <c r="I56" s="86" t="s">
        <v>16</v>
      </c>
      <c r="J56" s="86" t="s">
        <v>16</v>
      </c>
      <c r="K56" s="87" t="s">
        <v>16</v>
      </c>
      <c r="M56" s="21"/>
    </row>
    <row r="57" spans="1:13" ht="18" customHeight="1">
      <c r="A57" s="88" t="s">
        <v>257</v>
      </c>
      <c r="B57" s="89"/>
      <c r="C57" s="89"/>
      <c r="D57" s="89" t="s">
        <v>16</v>
      </c>
      <c r="E57" s="89" t="s">
        <v>16</v>
      </c>
      <c r="F57" s="89" t="s">
        <v>16</v>
      </c>
      <c r="G57" s="89" t="s">
        <v>16</v>
      </c>
      <c r="H57" s="89" t="s">
        <v>16</v>
      </c>
      <c r="I57" s="89" t="s">
        <v>16</v>
      </c>
      <c r="J57" s="89" t="s">
        <v>16</v>
      </c>
      <c r="K57" s="90" t="s">
        <v>16</v>
      </c>
      <c r="M57" s="21"/>
    </row>
    <row r="58" spans="1:13" ht="18" customHeight="1">
      <c r="A58" s="85" t="s">
        <v>651</v>
      </c>
      <c r="B58" s="86"/>
      <c r="C58" s="86"/>
      <c r="D58" s="86" t="s">
        <v>16</v>
      </c>
      <c r="E58" s="86" t="s">
        <v>16</v>
      </c>
      <c r="F58" s="86" t="s">
        <v>16</v>
      </c>
      <c r="G58" s="86" t="s">
        <v>16</v>
      </c>
      <c r="H58" s="86" t="s">
        <v>16</v>
      </c>
      <c r="I58" s="86" t="s">
        <v>16</v>
      </c>
      <c r="J58" s="86" t="s">
        <v>16</v>
      </c>
      <c r="K58" s="87" t="s">
        <v>16</v>
      </c>
      <c r="M58" s="21"/>
    </row>
    <row r="59" spans="1:13" ht="18" customHeight="1">
      <c r="A59" s="88" t="s">
        <v>652</v>
      </c>
      <c r="B59" s="89"/>
      <c r="C59" s="89"/>
      <c r="D59" s="89" t="s">
        <v>16</v>
      </c>
      <c r="E59" s="89" t="s">
        <v>16</v>
      </c>
      <c r="F59" s="89" t="s">
        <v>16</v>
      </c>
      <c r="G59" s="89" t="s">
        <v>16</v>
      </c>
      <c r="H59" s="89" t="s">
        <v>16</v>
      </c>
      <c r="I59" s="89" t="s">
        <v>16</v>
      </c>
      <c r="J59" s="89" t="s">
        <v>16</v>
      </c>
      <c r="K59" s="90" t="s">
        <v>16</v>
      </c>
      <c r="M59" s="21"/>
    </row>
    <row r="60" spans="1:13" ht="18" customHeight="1">
      <c r="A60" s="85" t="s">
        <v>653</v>
      </c>
      <c r="B60" s="86"/>
      <c r="C60" s="86"/>
      <c r="D60" s="86" t="s">
        <v>16</v>
      </c>
      <c r="E60" s="86" t="s">
        <v>16</v>
      </c>
      <c r="F60" s="86" t="s">
        <v>16</v>
      </c>
      <c r="G60" s="86" t="s">
        <v>16</v>
      </c>
      <c r="H60" s="86" t="s">
        <v>16</v>
      </c>
      <c r="I60" s="86" t="s">
        <v>16</v>
      </c>
      <c r="J60" s="86" t="s">
        <v>16</v>
      </c>
      <c r="K60" s="87" t="s">
        <v>16</v>
      </c>
      <c r="M60" s="21"/>
    </row>
    <row r="61" spans="1:13" ht="18" customHeight="1">
      <c r="A61" s="88" t="s">
        <v>654</v>
      </c>
      <c r="B61" s="89"/>
      <c r="C61" s="89"/>
      <c r="D61" s="89" t="s">
        <v>16</v>
      </c>
      <c r="E61" s="89" t="s">
        <v>16</v>
      </c>
      <c r="F61" s="89" t="s">
        <v>16</v>
      </c>
      <c r="G61" s="89" t="s">
        <v>16</v>
      </c>
      <c r="H61" s="89" t="s">
        <v>16</v>
      </c>
      <c r="I61" s="89" t="s">
        <v>16</v>
      </c>
      <c r="J61" s="89" t="s">
        <v>16</v>
      </c>
      <c r="K61" s="90" t="s">
        <v>16</v>
      </c>
      <c r="M61" s="21"/>
    </row>
    <row r="62" spans="1:13" ht="3" customHeight="1">
      <c r="A62" s="493"/>
      <c r="B62" s="494"/>
      <c r="C62" s="494"/>
      <c r="D62" s="494"/>
      <c r="E62" s="494"/>
      <c r="F62" s="494"/>
      <c r="G62" s="494"/>
      <c r="H62" s="494"/>
      <c r="I62" s="494"/>
      <c r="J62" s="494"/>
      <c r="K62" s="495"/>
      <c r="M62" s="21"/>
    </row>
    <row r="63" spans="1:13" ht="18" customHeight="1">
      <c r="A63" s="85" t="s">
        <v>1654</v>
      </c>
      <c r="B63" s="86"/>
      <c r="C63" s="86"/>
      <c r="D63" s="86"/>
      <c r="E63" s="86"/>
      <c r="F63" s="86"/>
      <c r="G63" s="86" t="s">
        <v>16</v>
      </c>
      <c r="H63" s="86" t="s">
        <v>16</v>
      </c>
      <c r="I63" s="86"/>
      <c r="J63" s="86"/>
      <c r="K63" s="87"/>
      <c r="M63" s="21"/>
    </row>
    <row r="64" spans="1:13" ht="18" customHeight="1">
      <c r="A64" s="88" t="s">
        <v>113</v>
      </c>
      <c r="B64" s="89"/>
      <c r="C64" s="89"/>
      <c r="D64" s="89"/>
      <c r="E64" s="89"/>
      <c r="F64" s="89"/>
      <c r="G64" s="89" t="s">
        <v>16</v>
      </c>
      <c r="H64" s="89" t="s">
        <v>16</v>
      </c>
      <c r="I64" s="89" t="s">
        <v>16</v>
      </c>
      <c r="J64" s="89" t="s">
        <v>16</v>
      </c>
      <c r="K64" s="90" t="s">
        <v>16</v>
      </c>
      <c r="M64" s="21"/>
    </row>
    <row r="65" spans="1:13" ht="18" customHeight="1">
      <c r="A65" s="85" t="s">
        <v>111</v>
      </c>
      <c r="B65" s="86"/>
      <c r="C65" s="86"/>
      <c r="D65" s="86"/>
      <c r="E65" s="86"/>
      <c r="F65" s="86"/>
      <c r="G65" s="86" t="s">
        <v>16</v>
      </c>
      <c r="H65" s="86" t="s">
        <v>16</v>
      </c>
      <c r="I65" s="86" t="s">
        <v>16</v>
      </c>
      <c r="J65" s="86" t="s">
        <v>16</v>
      </c>
      <c r="K65" s="87" t="s">
        <v>16</v>
      </c>
      <c r="M65" s="21"/>
    </row>
    <row r="66" spans="1:13" ht="18" customHeight="1">
      <c r="A66" s="88" t="s">
        <v>703</v>
      </c>
      <c r="B66" s="89"/>
      <c r="C66" s="89"/>
      <c r="D66" s="89"/>
      <c r="E66" s="89"/>
      <c r="F66" s="89"/>
      <c r="G66" s="89" t="s">
        <v>16</v>
      </c>
      <c r="H66" s="89" t="s">
        <v>16</v>
      </c>
      <c r="I66" s="89" t="s">
        <v>16</v>
      </c>
      <c r="J66" s="89" t="s">
        <v>16</v>
      </c>
      <c r="K66" s="90" t="s">
        <v>16</v>
      </c>
      <c r="M66" s="21"/>
    </row>
    <row r="67" spans="1:13" ht="18" customHeight="1">
      <c r="A67" s="85" t="s">
        <v>51</v>
      </c>
      <c r="B67" s="86"/>
      <c r="C67" s="86"/>
      <c r="D67" s="86"/>
      <c r="E67" s="86"/>
      <c r="F67" s="86"/>
      <c r="G67" s="86" t="s">
        <v>16</v>
      </c>
      <c r="H67" s="86" t="s">
        <v>16</v>
      </c>
      <c r="I67" s="86" t="s">
        <v>16</v>
      </c>
      <c r="J67" s="86" t="s">
        <v>16</v>
      </c>
      <c r="K67" s="87" t="s">
        <v>16</v>
      </c>
      <c r="M67" s="21"/>
    </row>
    <row r="68" spans="1:13" ht="3" customHeight="1">
      <c r="A68" s="492"/>
      <c r="B68" s="432"/>
      <c r="C68" s="432"/>
      <c r="D68" s="432"/>
      <c r="E68" s="432"/>
      <c r="F68" s="432"/>
      <c r="G68" s="432"/>
      <c r="H68" s="432"/>
      <c r="I68" s="432"/>
      <c r="J68" s="432"/>
      <c r="K68" s="433"/>
      <c r="M68" s="21"/>
    </row>
    <row r="69" spans="1:13" ht="18" customHeight="1">
      <c r="A69" s="88" t="s">
        <v>655</v>
      </c>
      <c r="B69" s="89"/>
      <c r="C69" s="89"/>
      <c r="D69" s="89"/>
      <c r="E69" s="89"/>
      <c r="F69" s="89"/>
      <c r="G69" s="89"/>
      <c r="H69" s="89" t="s">
        <v>16</v>
      </c>
      <c r="I69" s="89" t="s">
        <v>16</v>
      </c>
      <c r="J69" s="89" t="s">
        <v>16</v>
      </c>
      <c r="K69" s="90" t="s">
        <v>16</v>
      </c>
      <c r="M69" s="21"/>
    </row>
    <row r="70" spans="1:13" ht="18" customHeight="1">
      <c r="A70" s="85" t="s">
        <v>117</v>
      </c>
      <c r="B70" s="86"/>
      <c r="C70" s="86"/>
      <c r="D70" s="86"/>
      <c r="E70" s="86"/>
      <c r="F70" s="86"/>
      <c r="G70" s="86"/>
      <c r="H70" s="86" t="s">
        <v>16</v>
      </c>
      <c r="I70" s="86" t="s">
        <v>16</v>
      </c>
      <c r="J70" s="86" t="s">
        <v>16</v>
      </c>
      <c r="K70" s="87" t="s">
        <v>16</v>
      </c>
      <c r="M70" s="21"/>
    </row>
    <row r="71" spans="1:13" ht="18" customHeight="1">
      <c r="A71" s="88" t="s">
        <v>27</v>
      </c>
      <c r="B71" s="89"/>
      <c r="C71" s="89"/>
      <c r="D71" s="89"/>
      <c r="E71" s="89"/>
      <c r="F71" s="89"/>
      <c r="G71" s="89"/>
      <c r="H71" s="89" t="s">
        <v>16</v>
      </c>
      <c r="I71" s="89" t="s">
        <v>16</v>
      </c>
      <c r="J71" s="89" t="s">
        <v>16</v>
      </c>
      <c r="K71" s="90" t="s">
        <v>16</v>
      </c>
      <c r="M71" s="21"/>
    </row>
    <row r="72" spans="1:13" ht="18" customHeight="1">
      <c r="A72" s="85" t="s">
        <v>114</v>
      </c>
      <c r="B72" s="86"/>
      <c r="C72" s="86"/>
      <c r="D72" s="86"/>
      <c r="E72" s="86"/>
      <c r="F72" s="86"/>
      <c r="G72" s="86"/>
      <c r="H72" s="86" t="s">
        <v>16</v>
      </c>
      <c r="I72" s="86" t="s">
        <v>16</v>
      </c>
      <c r="J72" s="86" t="s">
        <v>16</v>
      </c>
      <c r="K72" s="87" t="s">
        <v>16</v>
      </c>
      <c r="M72" s="21"/>
    </row>
    <row r="73" spans="1:13" ht="18" customHeight="1">
      <c r="A73" s="88" t="s">
        <v>591</v>
      </c>
      <c r="B73" s="89"/>
      <c r="C73" s="89"/>
      <c r="D73" s="89"/>
      <c r="E73" s="89"/>
      <c r="F73" s="89"/>
      <c r="G73" s="89"/>
      <c r="H73" s="89" t="s">
        <v>16</v>
      </c>
      <c r="I73" s="89" t="s">
        <v>16</v>
      </c>
      <c r="J73" s="89" t="s">
        <v>16</v>
      </c>
      <c r="K73" s="90" t="s">
        <v>16</v>
      </c>
      <c r="M73" s="21"/>
    </row>
    <row r="74" spans="1:13" ht="18" customHeight="1">
      <c r="A74" s="85" t="s">
        <v>588</v>
      </c>
      <c r="B74" s="86"/>
      <c r="C74" s="86"/>
      <c r="D74" s="86"/>
      <c r="E74" s="86"/>
      <c r="F74" s="86"/>
      <c r="G74" s="86"/>
      <c r="H74" s="86" t="s">
        <v>16</v>
      </c>
      <c r="I74" s="86" t="s">
        <v>16</v>
      </c>
      <c r="J74" s="86" t="s">
        <v>16</v>
      </c>
      <c r="K74" s="87" t="s">
        <v>16</v>
      </c>
      <c r="M74" s="21"/>
    </row>
    <row r="75" spans="1:13" ht="3" customHeight="1">
      <c r="A75" s="493"/>
      <c r="B75" s="494"/>
      <c r="C75" s="494"/>
      <c r="D75" s="494"/>
      <c r="E75" s="494"/>
      <c r="F75" s="494"/>
      <c r="G75" s="494"/>
      <c r="H75" s="494"/>
      <c r="I75" s="494"/>
      <c r="J75" s="494"/>
      <c r="K75" s="495"/>
      <c r="M75" s="21"/>
    </row>
    <row r="76" spans="1:13" ht="18" customHeight="1">
      <c r="A76" s="88" t="s">
        <v>256</v>
      </c>
      <c r="B76" s="89"/>
      <c r="C76" s="89"/>
      <c r="D76" s="89"/>
      <c r="E76" s="89"/>
      <c r="F76" s="89"/>
      <c r="G76" s="89"/>
      <c r="H76" s="89"/>
      <c r="I76" s="89" t="s">
        <v>16</v>
      </c>
      <c r="J76" s="89" t="s">
        <v>16</v>
      </c>
      <c r="K76" s="90" t="s">
        <v>16</v>
      </c>
      <c r="M76" s="21"/>
    </row>
    <row r="77" spans="1:13" ht="18" customHeight="1">
      <c r="A77" s="85" t="s">
        <v>119</v>
      </c>
      <c r="B77" s="86"/>
      <c r="C77" s="86"/>
      <c r="D77" s="86"/>
      <c r="E77" s="86"/>
      <c r="F77" s="86"/>
      <c r="G77" s="86"/>
      <c r="H77" s="86"/>
      <c r="I77" s="86" t="s">
        <v>16</v>
      </c>
      <c r="J77" s="86" t="s">
        <v>16</v>
      </c>
      <c r="K77" s="87" t="s">
        <v>16</v>
      </c>
      <c r="M77" s="21"/>
    </row>
    <row r="78" spans="1:13" ht="18" customHeight="1">
      <c r="A78" s="88" t="s">
        <v>145</v>
      </c>
      <c r="B78" s="89"/>
      <c r="C78" s="89"/>
      <c r="D78" s="89"/>
      <c r="E78" s="89"/>
      <c r="F78" s="89"/>
      <c r="G78" s="89"/>
      <c r="H78" s="89"/>
      <c r="I78" s="89" t="s">
        <v>16</v>
      </c>
      <c r="J78" s="89" t="s">
        <v>16</v>
      </c>
      <c r="K78" s="90" t="s">
        <v>16</v>
      </c>
      <c r="M78" s="21"/>
    </row>
    <row r="79" spans="1:13" ht="18" customHeight="1">
      <c r="A79" s="85" t="s">
        <v>112</v>
      </c>
      <c r="B79" s="86"/>
      <c r="C79" s="86"/>
      <c r="D79" s="86"/>
      <c r="E79" s="86"/>
      <c r="F79" s="86"/>
      <c r="G79" s="86"/>
      <c r="H79" s="86"/>
      <c r="I79" s="86" t="s">
        <v>16</v>
      </c>
      <c r="J79" s="86" t="s">
        <v>16</v>
      </c>
      <c r="K79" s="87" t="s">
        <v>16</v>
      </c>
      <c r="M79" s="21"/>
    </row>
    <row r="80" spans="1:13" ht="3" customHeight="1">
      <c r="A80" s="496" t="s">
        <v>935</v>
      </c>
      <c r="B80" s="497"/>
      <c r="C80" s="497"/>
      <c r="D80" s="497"/>
      <c r="E80" s="497"/>
      <c r="F80" s="497"/>
      <c r="G80" s="497"/>
      <c r="H80" s="497"/>
      <c r="I80" s="497"/>
      <c r="J80" s="497"/>
      <c r="K80" s="498"/>
      <c r="L80" s="34"/>
      <c r="M80" s="21"/>
    </row>
    <row r="81" spans="1:14" ht="36" customHeight="1">
      <c r="A81" s="91" t="s">
        <v>1655</v>
      </c>
      <c r="B81" s="92"/>
      <c r="C81" s="92"/>
      <c r="D81" s="92"/>
      <c r="E81" s="92"/>
      <c r="F81" s="92"/>
      <c r="G81" s="92"/>
      <c r="H81" s="92"/>
      <c r="I81" s="92" t="s">
        <v>16</v>
      </c>
      <c r="J81" s="92"/>
      <c r="K81" s="93"/>
      <c r="M81" s="21"/>
    </row>
    <row r="82" spans="1:14" ht="3" customHeight="1">
      <c r="A82" s="493"/>
      <c r="B82" s="494"/>
      <c r="C82" s="494"/>
      <c r="D82" s="494"/>
      <c r="E82" s="494"/>
      <c r="F82" s="494"/>
      <c r="G82" s="494"/>
      <c r="H82" s="494"/>
      <c r="I82" s="494"/>
      <c r="J82" s="494"/>
      <c r="K82" s="495"/>
      <c r="M82" s="21"/>
    </row>
    <row r="83" spans="1:14" ht="18" customHeight="1">
      <c r="A83" s="85" t="s">
        <v>69</v>
      </c>
      <c r="B83" s="86"/>
      <c r="C83" s="86"/>
      <c r="D83" s="86"/>
      <c r="E83" s="86"/>
      <c r="F83" s="86"/>
      <c r="G83" s="86"/>
      <c r="H83" s="86"/>
      <c r="I83" s="86"/>
      <c r="J83" s="86" t="s">
        <v>16</v>
      </c>
      <c r="K83" s="87" t="s">
        <v>16</v>
      </c>
      <c r="M83" s="21"/>
    </row>
    <row r="84" spans="1:14" ht="18" customHeight="1">
      <c r="A84" s="88" t="s">
        <v>656</v>
      </c>
      <c r="B84" s="89"/>
      <c r="C84" s="89"/>
      <c r="D84" s="89"/>
      <c r="E84" s="89"/>
      <c r="F84" s="89"/>
      <c r="G84" s="89"/>
      <c r="H84" s="89"/>
      <c r="I84" s="89"/>
      <c r="J84" s="89" t="s">
        <v>16</v>
      </c>
      <c r="K84" s="90" t="s">
        <v>16</v>
      </c>
      <c r="M84" s="21"/>
    </row>
    <row r="85" spans="1:14" ht="18" customHeight="1">
      <c r="A85" s="85" t="s">
        <v>125</v>
      </c>
      <c r="B85" s="86"/>
      <c r="C85" s="86"/>
      <c r="D85" s="86"/>
      <c r="E85" s="86"/>
      <c r="F85" s="86"/>
      <c r="G85" s="86"/>
      <c r="H85" s="86"/>
      <c r="I85" s="86"/>
      <c r="J85" s="86" t="s">
        <v>16</v>
      </c>
      <c r="K85" s="87" t="s">
        <v>16</v>
      </c>
      <c r="M85" s="21"/>
    </row>
    <row r="86" spans="1:14" ht="18" customHeight="1">
      <c r="A86" s="88" t="s">
        <v>115</v>
      </c>
      <c r="B86" s="89"/>
      <c r="C86" s="89"/>
      <c r="D86" s="89"/>
      <c r="E86" s="89"/>
      <c r="F86" s="89"/>
      <c r="G86" s="89"/>
      <c r="H86" s="89"/>
      <c r="I86" s="89"/>
      <c r="J86" s="89" t="s">
        <v>16</v>
      </c>
      <c r="K86" s="90" t="s">
        <v>16</v>
      </c>
    </row>
    <row r="87" spans="1:14" ht="18" customHeight="1">
      <c r="A87" s="85" t="s">
        <v>122</v>
      </c>
      <c r="B87" s="86"/>
      <c r="C87" s="86"/>
      <c r="D87" s="86"/>
      <c r="E87" s="86"/>
      <c r="F87" s="86"/>
      <c r="G87" s="86"/>
      <c r="H87" s="86"/>
      <c r="I87" s="86"/>
      <c r="J87" s="86" t="s">
        <v>16</v>
      </c>
      <c r="K87" s="87" t="s">
        <v>16</v>
      </c>
    </row>
    <row r="88" spans="1:14" ht="18" customHeight="1">
      <c r="A88" s="88" t="s">
        <v>373</v>
      </c>
      <c r="B88" s="89"/>
      <c r="C88" s="89"/>
      <c r="D88" s="89"/>
      <c r="E88" s="89"/>
      <c r="F88" s="89"/>
      <c r="G88" s="89"/>
      <c r="H88" s="89"/>
      <c r="I88" s="89"/>
      <c r="J88" s="89" t="s">
        <v>16</v>
      </c>
      <c r="K88" s="90" t="s">
        <v>16</v>
      </c>
    </row>
    <row r="89" spans="1:14" ht="18" customHeight="1">
      <c r="A89" s="85" t="s">
        <v>374</v>
      </c>
      <c r="B89" s="86"/>
      <c r="C89" s="86"/>
      <c r="D89" s="86"/>
      <c r="E89" s="86"/>
      <c r="F89" s="86"/>
      <c r="G89" s="86"/>
      <c r="H89" s="86"/>
      <c r="I89" s="86"/>
      <c r="J89" s="86" t="s">
        <v>16</v>
      </c>
      <c r="K89" s="87" t="s">
        <v>16</v>
      </c>
    </row>
    <row r="90" spans="1:14" ht="18" customHeight="1">
      <c r="A90" s="88" t="s">
        <v>657</v>
      </c>
      <c r="B90" s="89"/>
      <c r="C90" s="89"/>
      <c r="D90" s="89"/>
      <c r="E90" s="89"/>
      <c r="F90" s="89"/>
      <c r="G90" s="89"/>
      <c r="H90" s="89"/>
      <c r="I90" s="89"/>
      <c r="J90" s="89" t="s">
        <v>16</v>
      </c>
      <c r="K90" s="90" t="s">
        <v>16</v>
      </c>
    </row>
    <row r="91" spans="1:14" ht="18" customHeight="1">
      <c r="A91" s="85" t="s">
        <v>72</v>
      </c>
      <c r="B91" s="86"/>
      <c r="C91" s="86"/>
      <c r="D91" s="86"/>
      <c r="E91" s="86"/>
      <c r="F91" s="86"/>
      <c r="G91" s="86"/>
      <c r="H91" s="86"/>
      <c r="I91" s="86"/>
      <c r="J91" s="86" t="s">
        <v>16</v>
      </c>
      <c r="K91" s="87" t="s">
        <v>16</v>
      </c>
    </row>
    <row r="92" spans="1:14" ht="36" customHeight="1">
      <c r="A92" s="88" t="s">
        <v>1656</v>
      </c>
      <c r="B92" s="89"/>
      <c r="C92" s="89"/>
      <c r="D92" s="89"/>
      <c r="E92" s="89"/>
      <c r="F92" s="89"/>
      <c r="G92" s="89"/>
      <c r="H92" s="89"/>
      <c r="I92" s="89"/>
      <c r="J92" s="89" t="s">
        <v>16</v>
      </c>
      <c r="K92" s="89" t="s">
        <v>16</v>
      </c>
    </row>
    <row r="93" spans="1:14" s="51" customFormat="1" ht="24" customHeight="1" thickBot="1">
      <c r="A93" s="176" t="s">
        <v>953</v>
      </c>
      <c r="B93" s="177">
        <f>B33</f>
        <v>1124000</v>
      </c>
      <c r="C93" s="177">
        <f>C33</f>
        <v>1259000</v>
      </c>
      <c r="D93" s="177">
        <f t="shared" ref="D93:K93" si="0">D33</f>
        <v>1264000</v>
      </c>
      <c r="E93" s="177">
        <f t="shared" si="0"/>
        <v>1314000</v>
      </c>
      <c r="F93" s="177">
        <f t="shared" si="0"/>
        <v>1404000</v>
      </c>
      <c r="G93" s="177">
        <f t="shared" si="0"/>
        <v>1354000</v>
      </c>
      <c r="H93" s="177">
        <f t="shared" si="0"/>
        <v>1424000</v>
      </c>
      <c r="I93" s="177">
        <f t="shared" si="0"/>
        <v>1494000</v>
      </c>
      <c r="J93" s="177">
        <f t="shared" si="0"/>
        <v>1554000</v>
      </c>
      <c r="K93" s="178">
        <f t="shared" si="0"/>
        <v>1644000</v>
      </c>
      <c r="L93" s="22"/>
      <c r="M93" s="22"/>
      <c r="N93" s="22"/>
    </row>
    <row r="94" spans="1:14" s="51" customFormat="1" ht="9" customHeight="1">
      <c r="A94" s="222"/>
      <c r="B94" s="223"/>
      <c r="C94" s="223"/>
      <c r="D94" s="223"/>
      <c r="E94" s="223"/>
      <c r="F94" s="223"/>
      <c r="G94" s="223"/>
      <c r="H94" s="223"/>
      <c r="I94" s="223"/>
      <c r="J94" s="223"/>
      <c r="K94" s="223"/>
      <c r="L94" s="22"/>
      <c r="M94" s="22"/>
      <c r="N94" s="22"/>
    </row>
    <row r="95" spans="1:14" s="21" customFormat="1" ht="18.75" customHeight="1">
      <c r="A95" s="441" t="s">
        <v>935</v>
      </c>
      <c r="B95" s="442"/>
      <c r="C95" s="442"/>
      <c r="D95" s="442"/>
      <c r="E95" s="442"/>
      <c r="F95" s="442"/>
      <c r="G95" s="442"/>
      <c r="H95" s="442"/>
      <c r="I95" s="442"/>
      <c r="J95" s="442"/>
    </row>
    <row r="96" spans="1:14" s="21" customFormat="1" ht="24" customHeight="1">
      <c r="A96" s="225" t="s">
        <v>936</v>
      </c>
      <c r="B96" s="225"/>
      <c r="C96" s="225"/>
      <c r="D96" s="225"/>
      <c r="E96" s="225"/>
      <c r="F96" s="226"/>
      <c r="G96" s="226"/>
      <c r="H96" s="226"/>
      <c r="I96" s="226"/>
      <c r="J96" s="226"/>
      <c r="K96" s="226"/>
    </row>
    <row r="97" spans="1:14" s="50" customFormat="1" ht="15" customHeight="1">
      <c r="A97" s="225" t="s">
        <v>937</v>
      </c>
      <c r="B97" s="225"/>
      <c r="C97" s="225"/>
      <c r="D97" s="225"/>
      <c r="E97" s="225"/>
      <c r="F97" s="226"/>
      <c r="G97" s="226"/>
      <c r="H97" s="226"/>
      <c r="I97" s="226"/>
      <c r="J97" s="226"/>
      <c r="K97" s="226"/>
    </row>
    <row r="98" spans="1:14" s="50" customFormat="1" ht="187.5" customHeight="1">
      <c r="A98" s="1078" t="s">
        <v>938</v>
      </c>
      <c r="B98" s="1078"/>
      <c r="C98" s="1078"/>
      <c r="D98" s="1078"/>
      <c r="E98" s="1078"/>
      <c r="F98" s="1078"/>
      <c r="G98" s="1078"/>
      <c r="H98" s="1078"/>
      <c r="I98" s="1078"/>
      <c r="J98" s="1078"/>
      <c r="K98" s="1078"/>
    </row>
    <row r="99" spans="1:14" s="50" customFormat="1">
      <c r="A99" s="1079"/>
      <c r="B99" s="1079"/>
      <c r="C99" s="1079"/>
      <c r="D99" s="1079"/>
      <c r="E99" s="1079"/>
      <c r="F99" s="1079"/>
      <c r="G99" s="1079"/>
      <c r="H99" s="1079"/>
      <c r="I99" s="1079"/>
      <c r="J99" s="1079"/>
      <c r="K99" s="1079"/>
    </row>
    <row r="100" spans="1:14" s="50" customFormat="1">
      <c r="A100" s="33"/>
      <c r="B100" s="33"/>
      <c r="C100" s="33"/>
      <c r="D100" s="33"/>
      <c r="E100" s="33"/>
      <c r="F100" s="33"/>
      <c r="G100" s="33"/>
      <c r="H100" s="33"/>
      <c r="I100" s="33"/>
      <c r="J100" s="33"/>
      <c r="K100" s="33"/>
    </row>
    <row r="101" spans="1:14">
      <c r="A101" s="50"/>
      <c r="B101" s="50"/>
      <c r="C101" s="50"/>
      <c r="D101" s="50"/>
      <c r="E101" s="50"/>
      <c r="F101" s="50"/>
      <c r="G101" s="50"/>
      <c r="H101" s="50"/>
      <c r="I101" s="50"/>
      <c r="J101" s="50"/>
      <c r="K101" s="50"/>
      <c r="L101" s="50"/>
      <c r="M101" s="50"/>
      <c r="N101" s="50"/>
    </row>
    <row r="102" spans="1:14">
      <c r="B102" s="50"/>
      <c r="C102" s="50"/>
      <c r="D102" s="50"/>
      <c r="E102" s="50"/>
      <c r="F102" s="50"/>
      <c r="G102" s="50"/>
      <c r="H102" s="50"/>
      <c r="I102" s="50"/>
      <c r="J102" s="50"/>
      <c r="K102" s="50"/>
      <c r="L102" s="50"/>
      <c r="M102" s="50"/>
      <c r="N102" s="50"/>
    </row>
    <row r="103" spans="1:14">
      <c r="A103" s="50"/>
      <c r="B103" s="50"/>
      <c r="C103" s="50"/>
      <c r="D103" s="50"/>
      <c r="E103" s="50"/>
      <c r="F103" s="50"/>
      <c r="G103" s="50"/>
      <c r="H103" s="50"/>
      <c r="I103" s="50"/>
      <c r="J103" s="50"/>
      <c r="K103" s="50"/>
      <c r="L103" s="50"/>
      <c r="M103" s="50"/>
      <c r="N103" s="50"/>
    </row>
    <row r="104" spans="1:14">
      <c r="A104" s="50"/>
      <c r="B104" s="50"/>
      <c r="C104" s="50"/>
      <c r="D104" s="50"/>
      <c r="E104" s="50"/>
      <c r="F104" s="50"/>
      <c r="G104" s="50"/>
      <c r="H104" s="50"/>
      <c r="I104" s="50"/>
      <c r="J104" s="50"/>
      <c r="K104" s="50"/>
      <c r="L104" s="50"/>
      <c r="M104" s="50"/>
      <c r="N104" s="50"/>
    </row>
    <row r="105" spans="1:14">
      <c r="A105" s="50"/>
      <c r="B105" s="50"/>
      <c r="C105" s="50"/>
      <c r="D105" s="50"/>
      <c r="E105" s="50"/>
      <c r="F105" s="50"/>
      <c r="G105" s="50"/>
      <c r="H105" s="50"/>
      <c r="I105" s="50"/>
      <c r="J105" s="50"/>
      <c r="K105" s="50"/>
      <c r="L105" s="50"/>
      <c r="M105" s="50"/>
      <c r="N105" s="50"/>
    </row>
    <row r="106" spans="1:14">
      <c r="A106" s="50"/>
      <c r="B106" s="50"/>
      <c r="C106" s="50"/>
      <c r="D106" s="50"/>
      <c r="E106" s="50"/>
      <c r="F106" s="50"/>
      <c r="G106" s="50"/>
      <c r="H106" s="50"/>
      <c r="I106" s="50"/>
      <c r="J106" s="50"/>
      <c r="K106" s="50"/>
      <c r="L106" s="50"/>
      <c r="M106" s="50"/>
      <c r="N106" s="50"/>
    </row>
    <row r="107" spans="1:14">
      <c r="A107" s="50"/>
      <c r="B107" s="50"/>
      <c r="C107" s="50"/>
      <c r="D107" s="50"/>
      <c r="E107" s="50"/>
      <c r="F107" s="50"/>
      <c r="G107" s="50"/>
      <c r="H107" s="50"/>
      <c r="I107" s="50"/>
      <c r="J107" s="50"/>
      <c r="K107" s="50"/>
    </row>
    <row r="108" spans="1:14">
      <c r="B108" s="26"/>
      <c r="C108" s="26"/>
      <c r="D108" s="26"/>
      <c r="E108" s="26"/>
      <c r="F108" s="26"/>
      <c r="G108" s="26"/>
      <c r="H108" s="26"/>
      <c r="I108" s="26"/>
      <c r="J108" s="26"/>
      <c r="K108" s="26"/>
    </row>
    <row r="109" spans="1:14">
      <c r="B109" s="32"/>
      <c r="C109" s="32"/>
      <c r="D109" s="32"/>
      <c r="E109" s="32"/>
      <c r="F109" s="32"/>
      <c r="G109" s="32"/>
      <c r="H109" s="32"/>
      <c r="I109" s="32"/>
      <c r="J109" s="32"/>
      <c r="K109" s="32"/>
    </row>
    <row r="696" spans="1:1">
      <c r="A696" s="558"/>
    </row>
  </sheetData>
  <mergeCells count="50">
    <mergeCell ref="A27:B27"/>
    <mergeCell ref="C29:E29"/>
    <mergeCell ref="G29:J29"/>
    <mergeCell ref="A99:K99"/>
    <mergeCell ref="A98:K98"/>
    <mergeCell ref="A31:A32"/>
    <mergeCell ref="D31:F31"/>
    <mergeCell ref="J31:K31"/>
    <mergeCell ref="G30:J30"/>
    <mergeCell ref="C26:K26"/>
    <mergeCell ref="C27:K27"/>
    <mergeCell ref="C20:K20"/>
    <mergeCell ref="C21:K21"/>
    <mergeCell ref="C22:K22"/>
    <mergeCell ref="C23:K23"/>
    <mergeCell ref="C24:K24"/>
    <mergeCell ref="C25:K25"/>
    <mergeCell ref="A26:B26"/>
    <mergeCell ref="A15:B15"/>
    <mergeCell ref="A16:B16"/>
    <mergeCell ref="A17:B17"/>
    <mergeCell ref="A18:B18"/>
    <mergeCell ref="A19:B19"/>
    <mergeCell ref="A20:B20"/>
    <mergeCell ref="A21:B21"/>
    <mergeCell ref="A22:B22"/>
    <mergeCell ref="A23:B23"/>
    <mergeCell ref="A24:B24"/>
    <mergeCell ref="A25:B25"/>
    <mergeCell ref="A10:B10"/>
    <mergeCell ref="A11:B11"/>
    <mergeCell ref="A12:B12"/>
    <mergeCell ref="A13:B13"/>
    <mergeCell ref="A14:B14"/>
    <mergeCell ref="A5:K5"/>
    <mergeCell ref="B6:K6"/>
    <mergeCell ref="B7:K7"/>
    <mergeCell ref="A8:K8"/>
    <mergeCell ref="A9:B9"/>
    <mergeCell ref="C9:K9"/>
    <mergeCell ref="C10:K10"/>
    <mergeCell ref="C11:K11"/>
    <mergeCell ref="C12:K12"/>
    <mergeCell ref="C13:K13"/>
    <mergeCell ref="C14:K14"/>
    <mergeCell ref="C15:K15"/>
    <mergeCell ref="C16:K16"/>
    <mergeCell ref="C17:K17"/>
    <mergeCell ref="C18:K18"/>
    <mergeCell ref="C19:K19"/>
  </mergeCells>
  <printOptions horizontalCentered="1"/>
  <pageMargins left="0" right="0" top="0" bottom="0" header="0" footer="0"/>
  <pageSetup paperSize="9" scale="3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D697"/>
  <sheetViews>
    <sheetView view="pageBreakPreview" zoomScale="60" zoomScaleNormal="100" zoomScalePageLayoutView="39" workbookViewId="0">
      <selection activeCell="A6" sqref="A6"/>
    </sheetView>
  </sheetViews>
  <sheetFormatPr defaultRowHeight="12.75"/>
  <cols>
    <col min="1" max="1" width="121.28515625" style="25" customWidth="1"/>
    <col min="2" max="2" width="25.7109375" style="25" customWidth="1"/>
    <col min="3" max="3" width="25.7109375" style="684" customWidth="1"/>
    <col min="4" max="7" width="25.7109375" style="25" customWidth="1"/>
    <col min="8" max="8" width="15.140625" style="22" customWidth="1"/>
    <col min="9" max="9" width="28" style="22" customWidth="1"/>
    <col min="10" max="12" width="9.140625" style="22"/>
    <col min="13" max="13" width="9.140625" style="22" customWidth="1"/>
    <col min="14" max="21" width="9.140625" style="22"/>
    <col min="22" max="22" width="10.28515625" style="22" customWidth="1"/>
    <col min="23" max="24" width="9.140625" style="22"/>
    <col min="25" max="28" width="9.85546875" style="22" bestFit="1" customWidth="1"/>
    <col min="29" max="259" width="9.140625" style="22"/>
    <col min="260" max="260" width="126.42578125" style="22" customWidth="1"/>
    <col min="261" max="263" width="38.42578125" style="22" customWidth="1"/>
    <col min="264" max="264" width="15.140625" style="22" customWidth="1"/>
    <col min="265" max="515" width="9.140625" style="22"/>
    <col min="516" max="516" width="126.42578125" style="22" customWidth="1"/>
    <col min="517" max="519" width="38.42578125" style="22" customWidth="1"/>
    <col min="520" max="520" width="15.140625" style="22" customWidth="1"/>
    <col min="521" max="771" width="9.140625" style="22"/>
    <col min="772" max="772" width="126.42578125" style="22" customWidth="1"/>
    <col min="773" max="775" width="38.42578125" style="22" customWidth="1"/>
    <col min="776" max="776" width="15.140625" style="22" customWidth="1"/>
    <col min="777" max="1027" width="9.140625" style="22"/>
    <col min="1028" max="1028" width="126.42578125" style="22" customWidth="1"/>
    <col min="1029" max="1031" width="38.42578125" style="22" customWidth="1"/>
    <col min="1032" max="1032" width="15.140625" style="22" customWidth="1"/>
    <col min="1033" max="1283" width="9.140625" style="22"/>
    <col min="1284" max="1284" width="126.42578125" style="22" customWidth="1"/>
    <col min="1285" max="1287" width="38.42578125" style="22" customWidth="1"/>
    <col min="1288" max="1288" width="15.140625" style="22" customWidth="1"/>
    <col min="1289" max="1539" width="9.140625" style="22"/>
    <col min="1540" max="1540" width="126.42578125" style="22" customWidth="1"/>
    <col min="1541" max="1543" width="38.42578125" style="22" customWidth="1"/>
    <col min="1544" max="1544" width="15.140625" style="22" customWidth="1"/>
    <col min="1545" max="1795" width="9.140625" style="22"/>
    <col min="1796" max="1796" width="126.42578125" style="22" customWidth="1"/>
    <col min="1797" max="1799" width="38.42578125" style="22" customWidth="1"/>
    <col min="1800" max="1800" width="15.140625" style="22" customWidth="1"/>
    <col min="1801" max="2051" width="9.140625" style="22"/>
    <col min="2052" max="2052" width="126.42578125" style="22" customWidth="1"/>
    <col min="2053" max="2055" width="38.42578125" style="22" customWidth="1"/>
    <col min="2056" max="2056" width="15.140625" style="22" customWidth="1"/>
    <col min="2057" max="2307" width="9.140625" style="22"/>
    <col min="2308" max="2308" width="126.42578125" style="22" customWidth="1"/>
    <col min="2309" max="2311" width="38.42578125" style="22" customWidth="1"/>
    <col min="2312" max="2312" width="15.140625" style="22" customWidth="1"/>
    <col min="2313" max="2563" width="9.140625" style="22"/>
    <col min="2564" max="2564" width="126.42578125" style="22" customWidth="1"/>
    <col min="2565" max="2567" width="38.42578125" style="22" customWidth="1"/>
    <col min="2568" max="2568" width="15.140625" style="22" customWidth="1"/>
    <col min="2569" max="2819" width="9.140625" style="22"/>
    <col min="2820" max="2820" width="126.42578125" style="22" customWidth="1"/>
    <col min="2821" max="2823" width="38.42578125" style="22" customWidth="1"/>
    <col min="2824" max="2824" width="15.140625" style="22" customWidth="1"/>
    <col min="2825" max="3075" width="9.140625" style="22"/>
    <col min="3076" max="3076" width="126.42578125" style="22" customWidth="1"/>
    <col min="3077" max="3079" width="38.42578125" style="22" customWidth="1"/>
    <col min="3080" max="3080" width="15.140625" style="22" customWidth="1"/>
    <col min="3081" max="3331" width="9.140625" style="22"/>
    <col min="3332" max="3332" width="126.42578125" style="22" customWidth="1"/>
    <col min="3333" max="3335" width="38.42578125" style="22" customWidth="1"/>
    <col min="3336" max="3336" width="15.140625" style="22" customWidth="1"/>
    <col min="3337" max="3587" width="9.140625" style="22"/>
    <col min="3588" max="3588" width="126.42578125" style="22" customWidth="1"/>
    <col min="3589" max="3591" width="38.42578125" style="22" customWidth="1"/>
    <col min="3592" max="3592" width="15.140625" style="22" customWidth="1"/>
    <col min="3593" max="3843" width="9.140625" style="22"/>
    <col min="3844" max="3844" width="126.42578125" style="22" customWidth="1"/>
    <col min="3845" max="3847" width="38.42578125" style="22" customWidth="1"/>
    <col min="3848" max="3848" width="15.140625" style="22" customWidth="1"/>
    <col min="3849" max="4099" width="9.140625" style="22"/>
    <col min="4100" max="4100" width="126.42578125" style="22" customWidth="1"/>
    <col min="4101" max="4103" width="38.42578125" style="22" customWidth="1"/>
    <col min="4104" max="4104" width="15.140625" style="22" customWidth="1"/>
    <col min="4105" max="4355" width="9.140625" style="22"/>
    <col min="4356" max="4356" width="126.42578125" style="22" customWidth="1"/>
    <col min="4357" max="4359" width="38.42578125" style="22" customWidth="1"/>
    <col min="4360" max="4360" width="15.140625" style="22" customWidth="1"/>
    <col min="4361" max="4611" width="9.140625" style="22"/>
    <col min="4612" max="4612" width="126.42578125" style="22" customWidth="1"/>
    <col min="4613" max="4615" width="38.42578125" style="22" customWidth="1"/>
    <col min="4616" max="4616" width="15.140625" style="22" customWidth="1"/>
    <col min="4617" max="4867" width="9.140625" style="22"/>
    <col min="4868" max="4868" width="126.42578125" style="22" customWidth="1"/>
    <col min="4869" max="4871" width="38.42578125" style="22" customWidth="1"/>
    <col min="4872" max="4872" width="15.140625" style="22" customWidth="1"/>
    <col min="4873" max="5123" width="9.140625" style="22"/>
    <col min="5124" max="5124" width="126.42578125" style="22" customWidth="1"/>
    <col min="5125" max="5127" width="38.42578125" style="22" customWidth="1"/>
    <col min="5128" max="5128" width="15.140625" style="22" customWidth="1"/>
    <col min="5129" max="5379" width="9.140625" style="22"/>
    <col min="5380" max="5380" width="126.42578125" style="22" customWidth="1"/>
    <col min="5381" max="5383" width="38.42578125" style="22" customWidth="1"/>
    <col min="5384" max="5384" width="15.140625" style="22" customWidth="1"/>
    <col min="5385" max="5635" width="9.140625" style="22"/>
    <col min="5636" max="5636" width="126.42578125" style="22" customWidth="1"/>
    <col min="5637" max="5639" width="38.42578125" style="22" customWidth="1"/>
    <col min="5640" max="5640" width="15.140625" style="22" customWidth="1"/>
    <col min="5641" max="5891" width="9.140625" style="22"/>
    <col min="5892" max="5892" width="126.42578125" style="22" customWidth="1"/>
    <col min="5893" max="5895" width="38.42578125" style="22" customWidth="1"/>
    <col min="5896" max="5896" width="15.140625" style="22" customWidth="1"/>
    <col min="5897" max="6147" width="9.140625" style="22"/>
    <col min="6148" max="6148" width="126.42578125" style="22" customWidth="1"/>
    <col min="6149" max="6151" width="38.42578125" style="22" customWidth="1"/>
    <col min="6152" max="6152" width="15.140625" style="22" customWidth="1"/>
    <col min="6153" max="6403" width="9.140625" style="22"/>
    <col min="6404" max="6404" width="126.42578125" style="22" customWidth="1"/>
    <col min="6405" max="6407" width="38.42578125" style="22" customWidth="1"/>
    <col min="6408" max="6408" width="15.140625" style="22" customWidth="1"/>
    <col min="6409" max="6659" width="9.140625" style="22"/>
    <col min="6660" max="6660" width="126.42578125" style="22" customWidth="1"/>
    <col min="6661" max="6663" width="38.42578125" style="22" customWidth="1"/>
    <col min="6664" max="6664" width="15.140625" style="22" customWidth="1"/>
    <col min="6665" max="6915" width="9.140625" style="22"/>
    <col min="6916" max="6916" width="126.42578125" style="22" customWidth="1"/>
    <col min="6917" max="6919" width="38.42578125" style="22" customWidth="1"/>
    <col min="6920" max="6920" width="15.140625" style="22" customWidth="1"/>
    <col min="6921" max="7171" width="9.140625" style="22"/>
    <col min="7172" max="7172" width="126.42578125" style="22" customWidth="1"/>
    <col min="7173" max="7175" width="38.42578125" style="22" customWidth="1"/>
    <col min="7176" max="7176" width="15.140625" style="22" customWidth="1"/>
    <col min="7177" max="7427" width="9.140625" style="22"/>
    <col min="7428" max="7428" width="126.42578125" style="22" customWidth="1"/>
    <col min="7429" max="7431" width="38.42578125" style="22" customWidth="1"/>
    <col min="7432" max="7432" width="15.140625" style="22" customWidth="1"/>
    <col min="7433" max="7683" width="9.140625" style="22"/>
    <col min="7684" max="7684" width="126.42578125" style="22" customWidth="1"/>
    <col min="7685" max="7687" width="38.42578125" style="22" customWidth="1"/>
    <col min="7688" max="7688" width="15.140625" style="22" customWidth="1"/>
    <col min="7689" max="7939" width="9.140625" style="22"/>
    <col min="7940" max="7940" width="126.42578125" style="22" customWidth="1"/>
    <col min="7941" max="7943" width="38.42578125" style="22" customWidth="1"/>
    <col min="7944" max="7944" width="15.140625" style="22" customWidth="1"/>
    <col min="7945" max="8195" width="9.140625" style="22"/>
    <col min="8196" max="8196" width="126.42578125" style="22" customWidth="1"/>
    <col min="8197" max="8199" width="38.42578125" style="22" customWidth="1"/>
    <col min="8200" max="8200" width="15.140625" style="22" customWidth="1"/>
    <col min="8201" max="8451" width="9.140625" style="22"/>
    <col min="8452" max="8452" width="126.42578125" style="22" customWidth="1"/>
    <col min="8453" max="8455" width="38.42578125" style="22" customWidth="1"/>
    <col min="8456" max="8456" width="15.140625" style="22" customWidth="1"/>
    <col min="8457" max="8707" width="9.140625" style="22"/>
    <col min="8708" max="8708" width="126.42578125" style="22" customWidth="1"/>
    <col min="8709" max="8711" width="38.42578125" style="22" customWidth="1"/>
    <col min="8712" max="8712" width="15.140625" style="22" customWidth="1"/>
    <col min="8713" max="8963" width="9.140625" style="22"/>
    <col min="8964" max="8964" width="126.42578125" style="22" customWidth="1"/>
    <col min="8965" max="8967" width="38.42578125" style="22" customWidth="1"/>
    <col min="8968" max="8968" width="15.140625" style="22" customWidth="1"/>
    <col min="8969" max="9219" width="9.140625" style="22"/>
    <col min="9220" max="9220" width="126.42578125" style="22" customWidth="1"/>
    <col min="9221" max="9223" width="38.42578125" style="22" customWidth="1"/>
    <col min="9224" max="9224" width="15.140625" style="22" customWidth="1"/>
    <col min="9225" max="9475" width="9.140625" style="22"/>
    <col min="9476" max="9476" width="126.42578125" style="22" customWidth="1"/>
    <col min="9477" max="9479" width="38.42578125" style="22" customWidth="1"/>
    <col min="9480" max="9480" width="15.140625" style="22" customWidth="1"/>
    <col min="9481" max="9731" width="9.140625" style="22"/>
    <col min="9732" max="9732" width="126.42578125" style="22" customWidth="1"/>
    <col min="9733" max="9735" width="38.42578125" style="22" customWidth="1"/>
    <col min="9736" max="9736" width="15.140625" style="22" customWidth="1"/>
    <col min="9737" max="9987" width="9.140625" style="22"/>
    <col min="9988" max="9988" width="126.42578125" style="22" customWidth="1"/>
    <col min="9989" max="9991" width="38.42578125" style="22" customWidth="1"/>
    <col min="9992" max="9992" width="15.140625" style="22" customWidth="1"/>
    <col min="9993" max="10243" width="9.140625" style="22"/>
    <col min="10244" max="10244" width="126.42578125" style="22" customWidth="1"/>
    <col min="10245" max="10247" width="38.42578125" style="22" customWidth="1"/>
    <col min="10248" max="10248" width="15.140625" style="22" customWidth="1"/>
    <col min="10249" max="10499" width="9.140625" style="22"/>
    <col min="10500" max="10500" width="126.42578125" style="22" customWidth="1"/>
    <col min="10501" max="10503" width="38.42578125" style="22" customWidth="1"/>
    <col min="10504" max="10504" width="15.140625" style="22" customWidth="1"/>
    <col min="10505" max="10755" width="9.140625" style="22"/>
    <col min="10756" max="10756" width="126.42578125" style="22" customWidth="1"/>
    <col min="10757" max="10759" width="38.42578125" style="22" customWidth="1"/>
    <col min="10760" max="10760" width="15.140625" style="22" customWidth="1"/>
    <col min="10761" max="11011" width="9.140625" style="22"/>
    <col min="11012" max="11012" width="126.42578125" style="22" customWidth="1"/>
    <col min="11013" max="11015" width="38.42578125" style="22" customWidth="1"/>
    <col min="11016" max="11016" width="15.140625" style="22" customWidth="1"/>
    <col min="11017" max="11267" width="9.140625" style="22"/>
    <col min="11268" max="11268" width="126.42578125" style="22" customWidth="1"/>
    <col min="11269" max="11271" width="38.42578125" style="22" customWidth="1"/>
    <col min="11272" max="11272" width="15.140625" style="22" customWidth="1"/>
    <col min="11273" max="11523" width="9.140625" style="22"/>
    <col min="11524" max="11524" width="126.42578125" style="22" customWidth="1"/>
    <col min="11525" max="11527" width="38.42578125" style="22" customWidth="1"/>
    <col min="11528" max="11528" width="15.140625" style="22" customWidth="1"/>
    <col min="11529" max="11779" width="9.140625" style="22"/>
    <col min="11780" max="11780" width="126.42578125" style="22" customWidth="1"/>
    <col min="11781" max="11783" width="38.42578125" style="22" customWidth="1"/>
    <col min="11784" max="11784" width="15.140625" style="22" customWidth="1"/>
    <col min="11785" max="12035" width="9.140625" style="22"/>
    <col min="12036" max="12036" width="126.42578125" style="22" customWidth="1"/>
    <col min="12037" max="12039" width="38.42578125" style="22" customWidth="1"/>
    <col min="12040" max="12040" width="15.140625" style="22" customWidth="1"/>
    <col min="12041" max="12291" width="9.140625" style="22"/>
    <col min="12292" max="12292" width="126.42578125" style="22" customWidth="1"/>
    <col min="12293" max="12295" width="38.42578125" style="22" customWidth="1"/>
    <col min="12296" max="12296" width="15.140625" style="22" customWidth="1"/>
    <col min="12297" max="12547" width="9.140625" style="22"/>
    <col min="12548" max="12548" width="126.42578125" style="22" customWidth="1"/>
    <col min="12549" max="12551" width="38.42578125" style="22" customWidth="1"/>
    <col min="12552" max="12552" width="15.140625" style="22" customWidth="1"/>
    <col min="12553" max="12803" width="9.140625" style="22"/>
    <col min="12804" max="12804" width="126.42578125" style="22" customWidth="1"/>
    <col min="12805" max="12807" width="38.42578125" style="22" customWidth="1"/>
    <col min="12808" max="12808" width="15.140625" style="22" customWidth="1"/>
    <col min="12809" max="13059" width="9.140625" style="22"/>
    <col min="13060" max="13060" width="126.42578125" style="22" customWidth="1"/>
    <col min="13061" max="13063" width="38.42578125" style="22" customWidth="1"/>
    <col min="13064" max="13064" width="15.140625" style="22" customWidth="1"/>
    <col min="13065" max="13315" width="9.140625" style="22"/>
    <col min="13316" max="13316" width="126.42578125" style="22" customWidth="1"/>
    <col min="13317" max="13319" width="38.42578125" style="22" customWidth="1"/>
    <col min="13320" max="13320" width="15.140625" style="22" customWidth="1"/>
    <col min="13321" max="13571" width="9.140625" style="22"/>
    <col min="13572" max="13572" width="126.42578125" style="22" customWidth="1"/>
    <col min="13573" max="13575" width="38.42578125" style="22" customWidth="1"/>
    <col min="13576" max="13576" width="15.140625" style="22" customWidth="1"/>
    <col min="13577" max="13827" width="9.140625" style="22"/>
    <col min="13828" max="13828" width="126.42578125" style="22" customWidth="1"/>
    <col min="13829" max="13831" width="38.42578125" style="22" customWidth="1"/>
    <col min="13832" max="13832" width="15.140625" style="22" customWidth="1"/>
    <col min="13833" max="14083" width="9.140625" style="22"/>
    <col min="14084" max="14084" width="126.42578125" style="22" customWidth="1"/>
    <col min="14085" max="14087" width="38.42578125" style="22" customWidth="1"/>
    <col min="14088" max="14088" width="15.140625" style="22" customWidth="1"/>
    <col min="14089" max="14339" width="9.140625" style="22"/>
    <col min="14340" max="14340" width="126.42578125" style="22" customWidth="1"/>
    <col min="14341" max="14343" width="38.42578125" style="22" customWidth="1"/>
    <col min="14344" max="14344" width="15.140625" style="22" customWidth="1"/>
    <col min="14345" max="14595" width="9.140625" style="22"/>
    <col min="14596" max="14596" width="126.42578125" style="22" customWidth="1"/>
    <col min="14597" max="14599" width="38.42578125" style="22" customWidth="1"/>
    <col min="14600" max="14600" width="15.140625" style="22" customWidth="1"/>
    <col min="14601" max="14851" width="9.140625" style="22"/>
    <col min="14852" max="14852" width="126.42578125" style="22" customWidth="1"/>
    <col min="14853" max="14855" width="38.42578125" style="22" customWidth="1"/>
    <col min="14856" max="14856" width="15.140625" style="22" customWidth="1"/>
    <col min="14857" max="15107" width="9.140625" style="22"/>
    <col min="15108" max="15108" width="126.42578125" style="22" customWidth="1"/>
    <col min="15109" max="15111" width="38.42578125" style="22" customWidth="1"/>
    <col min="15112" max="15112" width="15.140625" style="22" customWidth="1"/>
    <col min="15113" max="15363" width="9.140625" style="22"/>
    <col min="15364" max="15364" width="126.42578125" style="22" customWidth="1"/>
    <col min="15365" max="15367" width="38.42578125" style="22" customWidth="1"/>
    <col min="15368" max="15368" width="15.140625" style="22" customWidth="1"/>
    <col min="15369" max="15619" width="9.140625" style="22"/>
    <col min="15620" max="15620" width="126.42578125" style="22" customWidth="1"/>
    <col min="15621" max="15623" width="38.42578125" style="22" customWidth="1"/>
    <col min="15624" max="15624" width="15.140625" style="22" customWidth="1"/>
    <col min="15625" max="15875" width="9.140625" style="22"/>
    <col min="15876" max="15876" width="126.42578125" style="22" customWidth="1"/>
    <col min="15877" max="15879" width="38.42578125" style="22" customWidth="1"/>
    <col min="15880" max="15880" width="15.140625" style="22" customWidth="1"/>
    <col min="15881" max="16131" width="9.140625" style="22"/>
    <col min="16132" max="16132" width="126.42578125" style="22" customWidth="1"/>
    <col min="16133" max="16135" width="38.42578125" style="22" customWidth="1"/>
    <col min="16136" max="16136" width="15.140625" style="22" customWidth="1"/>
    <col min="16137" max="16384" width="9.140625" style="22"/>
  </cols>
  <sheetData>
    <row r="1" spans="1:30" ht="43.5" customHeight="1">
      <c r="A1" s="21"/>
      <c r="B1" s="21"/>
      <c r="C1" s="675"/>
      <c r="D1" s="21"/>
      <c r="E1" s="21"/>
      <c r="F1" s="21"/>
      <c r="G1" s="21"/>
      <c r="H1" s="31"/>
      <c r="I1" s="31"/>
      <c r="J1" s="31"/>
      <c r="K1" s="31"/>
    </row>
    <row r="2" spans="1:30" ht="41.25" customHeight="1">
      <c r="A2" s="21"/>
      <c r="B2" s="21"/>
      <c r="C2" s="675"/>
      <c r="D2" s="21"/>
      <c r="E2" s="21"/>
      <c r="F2" s="21"/>
      <c r="G2" s="21"/>
      <c r="H2" s="31"/>
      <c r="I2" s="31"/>
      <c r="J2" s="31"/>
      <c r="K2" s="31"/>
    </row>
    <row r="3" spans="1:30" ht="24.75" customHeight="1">
      <c r="A3" s="23"/>
      <c r="B3" s="23"/>
      <c r="C3" s="676"/>
      <c r="D3" s="23"/>
      <c r="E3" s="23"/>
      <c r="F3" s="23"/>
      <c r="G3" s="23"/>
    </row>
    <row r="4" spans="1:30" ht="36" customHeight="1">
      <c r="A4" s="24"/>
      <c r="B4" s="24"/>
      <c r="C4" s="677"/>
      <c r="D4" s="24"/>
      <c r="E4" s="24"/>
      <c r="F4" s="24"/>
      <c r="G4" s="24"/>
    </row>
    <row r="5" spans="1:30" ht="129.75" customHeight="1" thickBot="1">
      <c r="A5" s="1052" t="s">
        <v>1567</v>
      </c>
      <c r="B5" s="1053"/>
      <c r="C5" s="1053"/>
      <c r="D5" s="1053"/>
      <c r="E5" s="1053"/>
      <c r="F5" s="1053"/>
      <c r="G5" s="1053"/>
      <c r="J5" s="583"/>
      <c r="K5" s="583"/>
      <c r="L5" s="583"/>
      <c r="M5" s="583"/>
      <c r="N5" s="583"/>
      <c r="O5" s="583"/>
      <c r="P5" s="583"/>
      <c r="Q5" s="583"/>
      <c r="R5" s="583"/>
      <c r="S5" s="583"/>
      <c r="T5" s="583"/>
      <c r="U5" s="583"/>
      <c r="V5" s="584"/>
      <c r="W5" s="583"/>
      <c r="X5" s="583"/>
      <c r="Y5" s="583"/>
      <c r="Z5" s="583"/>
      <c r="AA5" s="583"/>
      <c r="AB5" s="583"/>
      <c r="AC5" s="583"/>
      <c r="AD5" s="583"/>
    </row>
    <row r="6" spans="1:30" ht="21" customHeight="1">
      <c r="A6" s="95" t="s">
        <v>18</v>
      </c>
      <c r="B6" s="1094" t="s">
        <v>19</v>
      </c>
      <c r="C6" s="1094"/>
      <c r="D6" s="1094"/>
      <c r="E6" s="1094"/>
      <c r="F6" s="1094"/>
      <c r="G6" s="1095"/>
      <c r="J6" s="583"/>
      <c r="K6" s="583"/>
      <c r="L6" s="583"/>
      <c r="M6" s="585" t="s">
        <v>366</v>
      </c>
      <c r="N6" s="584"/>
      <c r="O6" s="584"/>
      <c r="P6" s="584" t="s">
        <v>510</v>
      </c>
      <c r="Q6" s="584" t="s">
        <v>511</v>
      </c>
      <c r="R6" s="584" t="s">
        <v>540</v>
      </c>
      <c r="S6" s="584" t="s">
        <v>717</v>
      </c>
      <c r="T6" s="584" t="s">
        <v>829</v>
      </c>
      <c r="U6" s="584" t="s">
        <v>837</v>
      </c>
      <c r="V6" s="583" t="s">
        <v>893</v>
      </c>
      <c r="W6" s="583" t="s">
        <v>939</v>
      </c>
      <c r="X6" s="583" t="s">
        <v>939</v>
      </c>
      <c r="Y6" s="583" t="s">
        <v>986</v>
      </c>
      <c r="Z6" s="583" t="s">
        <v>996</v>
      </c>
      <c r="AA6" s="583" t="s">
        <v>1067</v>
      </c>
      <c r="AB6" s="583" t="s">
        <v>1161</v>
      </c>
      <c r="AC6" s="583" t="s">
        <v>1229</v>
      </c>
      <c r="AD6" s="583" t="s">
        <v>1240</v>
      </c>
    </row>
    <row r="7" spans="1:30" ht="21" customHeight="1" thickBot="1">
      <c r="A7" s="96" t="s">
        <v>20</v>
      </c>
      <c r="B7" s="1096" t="s">
        <v>194</v>
      </c>
      <c r="C7" s="1096"/>
      <c r="D7" s="1096"/>
      <c r="E7" s="1096"/>
      <c r="F7" s="1096"/>
      <c r="G7" s="1097"/>
      <c r="J7" s="583"/>
      <c r="K7" s="583"/>
      <c r="L7" s="583"/>
      <c r="M7" s="585">
        <f>O8</f>
        <v>179100</v>
      </c>
      <c r="N7" s="583"/>
      <c r="O7" s="583">
        <f>SUM(P7:R7)</f>
        <v>145000</v>
      </c>
      <c r="P7" s="583">
        <v>60000</v>
      </c>
      <c r="Q7" s="583">
        <v>40000</v>
      </c>
      <c r="R7" s="583">
        <v>45000</v>
      </c>
      <c r="S7" s="583"/>
      <c r="T7" s="583"/>
      <c r="U7" s="583"/>
      <c r="V7" s="584"/>
      <c r="W7" s="583"/>
      <c r="X7" s="584"/>
      <c r="Y7" s="584"/>
      <c r="Z7" s="584"/>
      <c r="AA7" s="584"/>
      <c r="AB7" s="584"/>
      <c r="AC7" s="583"/>
      <c r="AD7" s="583"/>
    </row>
    <row r="8" spans="1:30" s="51" customFormat="1" ht="18" customHeight="1">
      <c r="A8" s="1098" t="s">
        <v>598</v>
      </c>
      <c r="B8" s="1099"/>
      <c r="C8" s="1099"/>
      <c r="D8" s="1099"/>
      <c r="E8" s="1099"/>
      <c r="F8" s="1099"/>
      <c r="G8" s="1100"/>
      <c r="H8" s="22"/>
      <c r="I8" s="22"/>
      <c r="J8" s="583"/>
      <c r="K8" s="583"/>
      <c r="L8" s="583"/>
      <c r="M8" s="585"/>
      <c r="N8" s="583" t="s">
        <v>719</v>
      </c>
      <c r="O8" s="583">
        <f>SUM(S8:AD10)</f>
        <v>179100</v>
      </c>
      <c r="P8" s="583"/>
      <c r="Q8" s="583"/>
      <c r="R8" s="583"/>
      <c r="S8" s="583">
        <v>10000</v>
      </c>
      <c r="T8" s="583">
        <v>10000</v>
      </c>
      <c r="U8" s="583">
        <v>15000</v>
      </c>
      <c r="V8" s="584">
        <v>12100</v>
      </c>
      <c r="W8" s="584">
        <v>17000</v>
      </c>
      <c r="X8" s="584">
        <v>20000</v>
      </c>
      <c r="Y8" s="584">
        <v>10000</v>
      </c>
      <c r="Z8" s="584">
        <v>10000</v>
      </c>
      <c r="AA8" s="584">
        <v>20000</v>
      </c>
      <c r="AB8" s="584">
        <v>15000</v>
      </c>
      <c r="AC8" s="584">
        <v>20000</v>
      </c>
      <c r="AD8" s="584">
        <v>10000</v>
      </c>
    </row>
    <row r="9" spans="1:30" ht="18" customHeight="1">
      <c r="A9" s="652" t="s">
        <v>658</v>
      </c>
      <c r="B9" s="1101" t="s">
        <v>659</v>
      </c>
      <c r="C9" s="1101"/>
      <c r="D9" s="1066"/>
      <c r="E9" s="1066"/>
      <c r="F9" s="1066"/>
      <c r="G9" s="1093"/>
      <c r="J9" s="583"/>
      <c r="K9" s="583"/>
      <c r="L9" s="583"/>
      <c r="M9" s="583"/>
      <c r="N9" s="583"/>
      <c r="O9" s="583"/>
      <c r="P9" s="583"/>
      <c r="Q9" s="583"/>
      <c r="R9" s="583"/>
      <c r="S9" s="583" t="s">
        <v>1373</v>
      </c>
      <c r="T9" s="583"/>
      <c r="U9" s="583"/>
      <c r="V9" s="583"/>
      <c r="W9" s="583"/>
      <c r="X9" s="584"/>
      <c r="Y9" s="584"/>
      <c r="Z9" s="584"/>
      <c r="AA9" s="584"/>
      <c r="AB9" s="584"/>
      <c r="AC9" s="583"/>
      <c r="AD9" s="583"/>
    </row>
    <row r="10" spans="1:30" ht="18" customHeight="1">
      <c r="A10" s="652" t="s">
        <v>660</v>
      </c>
      <c r="B10" s="1066" t="s">
        <v>661</v>
      </c>
      <c r="C10" s="1066"/>
      <c r="D10" s="1066"/>
      <c r="E10" s="1066"/>
      <c r="F10" s="1066"/>
      <c r="G10" s="1093"/>
      <c r="J10" s="583"/>
      <c r="K10" s="583"/>
      <c r="L10" s="583"/>
      <c r="M10" s="583"/>
      <c r="N10" s="583"/>
      <c r="O10" s="583"/>
      <c r="P10" s="583"/>
      <c r="Q10" s="583"/>
      <c r="R10" s="583"/>
      <c r="S10" s="583">
        <v>10000</v>
      </c>
      <c r="T10" s="583"/>
      <c r="U10" s="583"/>
      <c r="V10" s="583"/>
      <c r="W10" s="583"/>
      <c r="X10" s="583"/>
      <c r="Y10" s="583"/>
      <c r="Z10" s="583"/>
      <c r="AA10" s="583"/>
      <c r="AB10" s="583"/>
      <c r="AC10" s="583"/>
      <c r="AD10" s="583"/>
    </row>
    <row r="11" spans="1:30" ht="18" customHeight="1">
      <c r="A11" s="652" t="s">
        <v>662</v>
      </c>
      <c r="B11" s="1066" t="s">
        <v>663</v>
      </c>
      <c r="C11" s="1066"/>
      <c r="D11" s="1066"/>
      <c r="E11" s="1066"/>
      <c r="F11" s="1066"/>
      <c r="G11" s="1093"/>
      <c r="J11" s="583"/>
      <c r="K11" s="583"/>
      <c r="L11" s="583"/>
      <c r="M11" s="583"/>
      <c r="N11" s="583"/>
      <c r="O11" s="583"/>
      <c r="P11" s="583"/>
      <c r="Q11" s="583"/>
      <c r="R11" s="583"/>
      <c r="S11" s="583"/>
      <c r="T11" s="583"/>
      <c r="U11" s="583"/>
      <c r="V11" s="583"/>
      <c r="W11" s="583"/>
      <c r="X11" s="583"/>
      <c r="Y11" s="583"/>
      <c r="Z11" s="583"/>
      <c r="AA11" s="583"/>
      <c r="AB11" s="583"/>
      <c r="AC11" s="583"/>
      <c r="AD11" s="583"/>
    </row>
    <row r="12" spans="1:30" ht="18" customHeight="1">
      <c r="A12" s="652" t="s">
        <v>664</v>
      </c>
      <c r="B12" s="1066" t="s">
        <v>665</v>
      </c>
      <c r="C12" s="1066"/>
      <c r="D12" s="1066"/>
      <c r="E12" s="1066"/>
      <c r="F12" s="1066"/>
      <c r="G12" s="1093"/>
    </row>
    <row r="13" spans="1:30" ht="18" customHeight="1">
      <c r="A13" s="98" t="s">
        <v>967</v>
      </c>
      <c r="B13" s="1066" t="s">
        <v>666</v>
      </c>
      <c r="C13" s="1066"/>
      <c r="D13" s="1066"/>
      <c r="E13" s="1066"/>
      <c r="F13" s="1066"/>
      <c r="G13" s="1093"/>
    </row>
    <row r="14" spans="1:30" ht="18" customHeight="1">
      <c r="A14" s="652" t="s">
        <v>667</v>
      </c>
      <c r="B14" s="1066" t="s">
        <v>668</v>
      </c>
      <c r="C14" s="1066"/>
      <c r="D14" s="1066"/>
      <c r="E14" s="1066"/>
      <c r="F14" s="1066"/>
      <c r="G14" s="1093"/>
    </row>
    <row r="15" spans="1:30" ht="18" customHeight="1">
      <c r="A15" s="652" t="s">
        <v>669</v>
      </c>
      <c r="B15" s="1066" t="s">
        <v>670</v>
      </c>
      <c r="C15" s="1066"/>
      <c r="D15" s="1066"/>
      <c r="E15" s="1066"/>
      <c r="F15" s="1066"/>
      <c r="G15" s="1093"/>
    </row>
    <row r="16" spans="1:30" ht="18" customHeight="1">
      <c r="A16" s="652" t="s">
        <v>671</v>
      </c>
      <c r="B16" s="1066" t="s">
        <v>672</v>
      </c>
      <c r="C16" s="1066"/>
      <c r="D16" s="1066"/>
      <c r="E16" s="1066"/>
      <c r="F16" s="1066"/>
      <c r="G16" s="1093"/>
    </row>
    <row r="17" spans="1:7" ht="18" customHeight="1">
      <c r="A17" s="652" t="s">
        <v>673</v>
      </c>
      <c r="B17" s="1066" t="s">
        <v>674</v>
      </c>
      <c r="C17" s="1066"/>
      <c r="D17" s="1066"/>
      <c r="E17" s="1066"/>
      <c r="F17" s="1066"/>
      <c r="G17" s="1093"/>
    </row>
    <row r="18" spans="1:7" ht="18" customHeight="1">
      <c r="A18" s="98" t="s">
        <v>675</v>
      </c>
      <c r="B18" s="1066" t="s">
        <v>676</v>
      </c>
      <c r="C18" s="1066"/>
      <c r="D18" s="1066"/>
      <c r="E18" s="1066"/>
      <c r="F18" s="1066"/>
      <c r="G18" s="1093"/>
    </row>
    <row r="19" spans="1:7" ht="18" customHeight="1">
      <c r="A19" s="227" t="s">
        <v>677</v>
      </c>
      <c r="B19" s="1066" t="s">
        <v>678</v>
      </c>
      <c r="C19" s="1066"/>
      <c r="D19" s="1066"/>
      <c r="E19" s="1066"/>
      <c r="F19" s="1066"/>
      <c r="G19" s="1093"/>
    </row>
    <row r="20" spans="1:7" ht="18" customHeight="1">
      <c r="A20" s="98" t="s">
        <v>679</v>
      </c>
      <c r="B20" s="1066" t="s">
        <v>680</v>
      </c>
      <c r="C20" s="1066"/>
      <c r="D20" s="1066"/>
      <c r="E20" s="1066"/>
      <c r="F20" s="1066"/>
      <c r="G20" s="1093"/>
    </row>
    <row r="21" spans="1:7" ht="18" customHeight="1">
      <c r="A21" s="652" t="s">
        <v>681</v>
      </c>
      <c r="B21" s="1066" t="s">
        <v>682</v>
      </c>
      <c r="C21" s="1066"/>
      <c r="D21" s="1066"/>
      <c r="E21" s="1066"/>
      <c r="F21" s="1066"/>
      <c r="G21" s="1093"/>
    </row>
    <row r="22" spans="1:7" ht="18" customHeight="1">
      <c r="A22" s="652" t="s">
        <v>683</v>
      </c>
      <c r="B22" s="1066" t="s">
        <v>684</v>
      </c>
      <c r="C22" s="1066"/>
      <c r="D22" s="1066"/>
      <c r="E22" s="1066"/>
      <c r="F22" s="1066"/>
      <c r="G22" s="1093"/>
    </row>
    <row r="23" spans="1:7" ht="18" customHeight="1">
      <c r="A23" s="652" t="s">
        <v>685</v>
      </c>
      <c r="B23" s="1066" t="s">
        <v>686</v>
      </c>
      <c r="C23" s="1066"/>
      <c r="D23" s="1066"/>
      <c r="E23" s="1066"/>
      <c r="F23" s="1066"/>
      <c r="G23" s="1093"/>
    </row>
    <row r="24" spans="1:7" ht="18" customHeight="1">
      <c r="A24" s="98" t="s">
        <v>687</v>
      </c>
      <c r="B24" s="1066" t="s">
        <v>688</v>
      </c>
      <c r="C24" s="1066"/>
      <c r="D24" s="1066"/>
      <c r="E24" s="1066"/>
      <c r="F24" s="1066"/>
      <c r="G24" s="1093"/>
    </row>
    <row r="25" spans="1:7" ht="18" customHeight="1">
      <c r="A25" s="652" t="s">
        <v>689</v>
      </c>
      <c r="B25" s="1066" t="s">
        <v>690</v>
      </c>
      <c r="C25" s="1066"/>
      <c r="D25" s="1066"/>
      <c r="E25" s="1066"/>
      <c r="F25" s="1066"/>
      <c r="G25" s="1093"/>
    </row>
    <row r="26" spans="1:7" ht="18" customHeight="1">
      <c r="A26" s="652" t="s">
        <v>691</v>
      </c>
      <c r="B26" s="1066" t="s">
        <v>692</v>
      </c>
      <c r="C26" s="1066"/>
      <c r="D26" s="1066"/>
      <c r="E26" s="1066"/>
      <c r="F26" s="1066"/>
      <c r="G26" s="1093"/>
    </row>
    <row r="27" spans="1:7" ht="18" customHeight="1">
      <c r="A27" s="652" t="s">
        <v>693</v>
      </c>
      <c r="B27" s="1066" t="s">
        <v>694</v>
      </c>
      <c r="C27" s="1066"/>
      <c r="D27" s="1066"/>
      <c r="E27" s="1066"/>
      <c r="F27" s="1066"/>
      <c r="G27" s="1093"/>
    </row>
    <row r="28" spans="1:7" ht="18" customHeight="1">
      <c r="A28" s="652" t="s">
        <v>695</v>
      </c>
      <c r="B28" s="1066" t="s">
        <v>696</v>
      </c>
      <c r="C28" s="1066"/>
      <c r="D28" s="1066"/>
      <c r="E28" s="1066"/>
      <c r="F28" s="1066"/>
      <c r="G28" s="1093"/>
    </row>
    <row r="29" spans="1:7" ht="18" customHeight="1" thickBot="1">
      <c r="A29" s="228" t="s">
        <v>697</v>
      </c>
      <c r="B29" s="1074"/>
      <c r="C29" s="1074"/>
      <c r="D29" s="1074"/>
      <c r="E29" s="1074"/>
      <c r="F29" s="1074"/>
      <c r="G29" s="1105"/>
    </row>
    <row r="30" spans="1:7" ht="3.95" customHeight="1">
      <c r="A30" s="1106"/>
      <c r="B30" s="1107"/>
      <c r="C30" s="1107"/>
      <c r="D30" s="1107"/>
      <c r="E30" s="1107"/>
      <c r="F30" s="1107"/>
      <c r="G30" s="1108"/>
    </row>
    <row r="31" spans="1:7" ht="24.75" customHeight="1">
      <c r="A31" s="655" t="s">
        <v>17</v>
      </c>
      <c r="B31" s="1109" t="s">
        <v>127</v>
      </c>
      <c r="C31" s="1109"/>
      <c r="D31" s="1109"/>
      <c r="E31" s="151" t="s">
        <v>637</v>
      </c>
      <c r="F31" s="653" t="s">
        <v>127</v>
      </c>
      <c r="G31" s="153" t="s">
        <v>637</v>
      </c>
    </row>
    <row r="32" spans="1:7" ht="21.75" customHeight="1">
      <c r="A32" s="655" t="s">
        <v>22</v>
      </c>
      <c r="B32" s="1110" t="s">
        <v>29</v>
      </c>
      <c r="C32" s="1110"/>
      <c r="D32" s="1110"/>
      <c r="E32" s="648" t="s">
        <v>527</v>
      </c>
      <c r="F32" s="654" t="s">
        <v>29</v>
      </c>
      <c r="G32" s="99" t="s">
        <v>527</v>
      </c>
    </row>
    <row r="33" spans="1:9" ht="18" customHeight="1">
      <c r="A33" s="1111" t="s">
        <v>1</v>
      </c>
      <c r="B33" s="654" t="s">
        <v>7</v>
      </c>
      <c r="C33" s="654" t="s">
        <v>1560</v>
      </c>
      <c r="D33" s="1110" t="s">
        <v>698</v>
      </c>
      <c r="E33" s="1110"/>
      <c r="F33" s="1110" t="s">
        <v>337</v>
      </c>
      <c r="G33" s="1112"/>
    </row>
    <row r="34" spans="1:9" ht="38.25" customHeight="1">
      <c r="A34" s="1111"/>
      <c r="B34" s="511" t="s">
        <v>1332</v>
      </c>
      <c r="C34" s="678" t="s">
        <v>1561</v>
      </c>
      <c r="D34" s="152" t="s">
        <v>827</v>
      </c>
      <c r="E34" s="152" t="s">
        <v>828</v>
      </c>
      <c r="F34" s="152" t="s">
        <v>896</v>
      </c>
      <c r="G34" s="179" t="s">
        <v>897</v>
      </c>
      <c r="I34" s="21"/>
    </row>
    <row r="35" spans="1:9" s="101" customFormat="1" ht="24" customHeight="1">
      <c r="A35" s="100" t="s">
        <v>953</v>
      </c>
      <c r="B35" s="83">
        <f>1134900+M7</f>
        <v>1314000</v>
      </c>
      <c r="C35" s="83">
        <v>1404900</v>
      </c>
      <c r="D35" s="83">
        <f>1234900+M7</f>
        <v>1414000</v>
      </c>
      <c r="E35" s="83">
        <f>1324900+M7</f>
        <v>1504000</v>
      </c>
      <c r="F35" s="83">
        <f>1424900+M7</f>
        <v>1604000</v>
      </c>
      <c r="G35" s="84">
        <f>1514900+M7</f>
        <v>1694000</v>
      </c>
      <c r="I35" s="102"/>
    </row>
    <row r="36" spans="1:9" ht="18" customHeight="1">
      <c r="A36" s="88" t="s">
        <v>4</v>
      </c>
      <c r="B36" s="89" t="s">
        <v>16</v>
      </c>
      <c r="C36" s="665"/>
      <c r="D36" s="89"/>
      <c r="E36" s="89"/>
      <c r="F36" s="89"/>
      <c r="G36" s="90"/>
      <c r="I36" s="21"/>
    </row>
    <row r="37" spans="1:9" ht="18" customHeight="1">
      <c r="A37" s="85" t="s">
        <v>1653</v>
      </c>
      <c r="B37" s="86" t="s">
        <v>16</v>
      </c>
      <c r="C37" s="664"/>
      <c r="D37" s="86"/>
      <c r="E37" s="86"/>
      <c r="F37" s="86"/>
      <c r="G37" s="87"/>
      <c r="I37" s="21"/>
    </row>
    <row r="38" spans="1:9" ht="3.75" customHeight="1">
      <c r="A38" s="1102"/>
      <c r="B38" s="1103"/>
      <c r="C38" s="1103"/>
      <c r="D38" s="1103"/>
      <c r="E38" s="1103"/>
      <c r="F38" s="1103"/>
      <c r="G38" s="1104"/>
      <c r="I38" s="21"/>
    </row>
    <row r="39" spans="1:9" ht="18" customHeight="1">
      <c r="A39" s="88" t="s">
        <v>123</v>
      </c>
      <c r="B39" s="89" t="s">
        <v>16</v>
      </c>
      <c r="C39" s="89"/>
      <c r="D39" s="89" t="s">
        <v>16</v>
      </c>
      <c r="E39" s="89" t="s">
        <v>16</v>
      </c>
      <c r="F39" s="89"/>
      <c r="G39" s="90"/>
      <c r="I39" s="21"/>
    </row>
    <row r="40" spans="1:9" ht="18" customHeight="1">
      <c r="A40" s="85" t="s">
        <v>931</v>
      </c>
      <c r="B40" s="86" t="s">
        <v>16</v>
      </c>
      <c r="C40" s="86" t="s">
        <v>16</v>
      </c>
      <c r="D40" s="86" t="s">
        <v>16</v>
      </c>
      <c r="E40" s="86" t="s">
        <v>16</v>
      </c>
      <c r="F40" s="86"/>
      <c r="G40" s="87"/>
      <c r="I40" s="21"/>
    </row>
    <row r="41" spans="1:9" ht="18" customHeight="1">
      <c r="A41" s="88" t="s">
        <v>137</v>
      </c>
      <c r="B41" s="89" t="s">
        <v>16</v>
      </c>
      <c r="C41" s="89" t="s">
        <v>16</v>
      </c>
      <c r="D41" s="89" t="s">
        <v>16</v>
      </c>
      <c r="E41" s="89" t="s">
        <v>16</v>
      </c>
      <c r="F41" s="89"/>
      <c r="G41" s="90"/>
      <c r="I41" s="21"/>
    </row>
    <row r="42" spans="1:9" ht="18" customHeight="1">
      <c r="A42" s="85" t="s">
        <v>699</v>
      </c>
      <c r="B42" s="86" t="s">
        <v>16</v>
      </c>
      <c r="C42" s="86" t="s">
        <v>16</v>
      </c>
      <c r="D42" s="86" t="s">
        <v>16</v>
      </c>
      <c r="E42" s="86" t="s">
        <v>16</v>
      </c>
      <c r="F42" s="86"/>
      <c r="G42" s="87"/>
      <c r="I42" s="21"/>
    </row>
    <row r="43" spans="1:9" ht="18" customHeight="1">
      <c r="A43" s="88" t="s">
        <v>588</v>
      </c>
      <c r="B43" s="89" t="s">
        <v>16</v>
      </c>
      <c r="C43" s="89" t="s">
        <v>16</v>
      </c>
      <c r="D43" s="89" t="s">
        <v>16</v>
      </c>
      <c r="E43" s="89" t="s">
        <v>16</v>
      </c>
      <c r="F43" s="89"/>
      <c r="G43" s="90"/>
      <c r="I43" s="21"/>
    </row>
    <row r="44" spans="1:9" ht="3.75" customHeight="1">
      <c r="A44" s="1102"/>
      <c r="B44" s="1103"/>
      <c r="C44" s="1103"/>
      <c r="D44" s="1103"/>
      <c r="E44" s="1103"/>
      <c r="F44" s="1103"/>
      <c r="G44" s="1104"/>
      <c r="I44" s="21"/>
    </row>
    <row r="45" spans="1:9" ht="18" customHeight="1">
      <c r="A45" s="88" t="s">
        <v>120</v>
      </c>
      <c r="B45" s="89"/>
      <c r="C45" s="89" t="s">
        <v>16</v>
      </c>
      <c r="D45" s="89" t="s">
        <v>16</v>
      </c>
      <c r="E45" s="89" t="s">
        <v>16</v>
      </c>
      <c r="F45" s="89" t="s">
        <v>16</v>
      </c>
      <c r="G45" s="90" t="s">
        <v>16</v>
      </c>
      <c r="I45" s="21"/>
    </row>
    <row r="46" spans="1:9" ht="18" customHeight="1">
      <c r="A46" s="85" t="s">
        <v>30</v>
      </c>
      <c r="B46" s="86"/>
      <c r="C46" s="86" t="s">
        <v>16</v>
      </c>
      <c r="D46" s="86" t="s">
        <v>16</v>
      </c>
      <c r="E46" s="86" t="s">
        <v>16</v>
      </c>
      <c r="F46" s="86" t="s">
        <v>16</v>
      </c>
      <c r="G46" s="87" t="s">
        <v>16</v>
      </c>
      <c r="I46" s="21"/>
    </row>
    <row r="47" spans="1:9" ht="18" customHeight="1">
      <c r="A47" s="88" t="s">
        <v>650</v>
      </c>
      <c r="B47" s="89"/>
      <c r="C47" s="89" t="s">
        <v>16</v>
      </c>
      <c r="D47" s="89" t="s">
        <v>16</v>
      </c>
      <c r="E47" s="89" t="s">
        <v>16</v>
      </c>
      <c r="F47" s="89" t="s">
        <v>16</v>
      </c>
      <c r="G47" s="90" t="s">
        <v>16</v>
      </c>
      <c r="I47" s="21"/>
    </row>
    <row r="48" spans="1:9" s="103" customFormat="1" ht="18" customHeight="1">
      <c r="A48" s="85" t="s">
        <v>116</v>
      </c>
      <c r="B48" s="86"/>
      <c r="C48" s="86" t="s">
        <v>16</v>
      </c>
      <c r="D48" s="86" t="s">
        <v>16</v>
      </c>
      <c r="E48" s="86" t="s">
        <v>16</v>
      </c>
      <c r="F48" s="86" t="s">
        <v>16</v>
      </c>
      <c r="G48" s="87" t="s">
        <v>16</v>
      </c>
      <c r="I48" s="21"/>
    </row>
    <row r="49" spans="1:9" ht="18" customHeight="1">
      <c r="A49" s="88" t="s">
        <v>254</v>
      </c>
      <c r="B49" s="89"/>
      <c r="C49" s="89" t="s">
        <v>16</v>
      </c>
      <c r="D49" s="89" t="s">
        <v>16</v>
      </c>
      <c r="E49" s="89" t="s">
        <v>16</v>
      </c>
      <c r="F49" s="89" t="s">
        <v>16</v>
      </c>
      <c r="G49" s="90" t="s">
        <v>16</v>
      </c>
      <c r="I49" s="21"/>
    </row>
    <row r="50" spans="1:9" ht="18" customHeight="1">
      <c r="A50" s="85" t="s">
        <v>28</v>
      </c>
      <c r="B50" s="86"/>
      <c r="C50" s="86" t="s">
        <v>16</v>
      </c>
      <c r="D50" s="86" t="s">
        <v>16</v>
      </c>
      <c r="E50" s="86" t="s">
        <v>16</v>
      </c>
      <c r="F50" s="86" t="s">
        <v>16</v>
      </c>
      <c r="G50" s="87" t="s">
        <v>16</v>
      </c>
      <c r="I50" s="21"/>
    </row>
    <row r="51" spans="1:9" ht="18" customHeight="1">
      <c r="A51" s="88" t="s">
        <v>257</v>
      </c>
      <c r="B51" s="89"/>
      <c r="C51" s="89" t="s">
        <v>16</v>
      </c>
      <c r="D51" s="89" t="s">
        <v>16</v>
      </c>
      <c r="E51" s="89" t="s">
        <v>16</v>
      </c>
      <c r="F51" s="89" t="s">
        <v>16</v>
      </c>
      <c r="G51" s="90" t="s">
        <v>16</v>
      </c>
      <c r="I51" s="21"/>
    </row>
    <row r="52" spans="1:9" ht="18" customHeight="1">
      <c r="A52" s="85" t="s">
        <v>651</v>
      </c>
      <c r="B52" s="86"/>
      <c r="C52" s="86" t="s">
        <v>16</v>
      </c>
      <c r="D52" s="86" t="s">
        <v>16</v>
      </c>
      <c r="E52" s="86" t="s">
        <v>16</v>
      </c>
      <c r="F52" s="86" t="s">
        <v>16</v>
      </c>
      <c r="G52" s="87" t="s">
        <v>16</v>
      </c>
      <c r="I52" s="21"/>
    </row>
    <row r="53" spans="1:9" ht="18" customHeight="1">
      <c r="A53" s="88" t="s">
        <v>652</v>
      </c>
      <c r="B53" s="89"/>
      <c r="C53" s="89"/>
      <c r="D53" s="89" t="s">
        <v>16</v>
      </c>
      <c r="E53" s="89" t="s">
        <v>16</v>
      </c>
      <c r="F53" s="89" t="s">
        <v>16</v>
      </c>
      <c r="G53" s="90" t="s">
        <v>16</v>
      </c>
      <c r="I53" s="21"/>
    </row>
    <row r="54" spans="1:9" ht="18" customHeight="1">
      <c r="A54" s="85" t="s">
        <v>654</v>
      </c>
      <c r="B54" s="86"/>
      <c r="C54" s="86" t="s">
        <v>16</v>
      </c>
      <c r="D54" s="86" t="s">
        <v>16</v>
      </c>
      <c r="E54" s="86" t="s">
        <v>16</v>
      </c>
      <c r="F54" s="86" t="s">
        <v>16</v>
      </c>
      <c r="G54" s="87" t="s">
        <v>16</v>
      </c>
      <c r="I54" s="21"/>
    </row>
    <row r="55" spans="1:9" ht="18" customHeight="1">
      <c r="A55" s="88" t="s">
        <v>1658</v>
      </c>
      <c r="B55" s="89"/>
      <c r="C55" s="89" t="s">
        <v>16</v>
      </c>
      <c r="D55" s="89" t="s">
        <v>16</v>
      </c>
      <c r="E55" s="89" t="s">
        <v>16</v>
      </c>
      <c r="F55" s="89"/>
      <c r="G55" s="90"/>
      <c r="I55" s="21"/>
    </row>
    <row r="56" spans="1:9" ht="18" customHeight="1">
      <c r="A56" s="85" t="s">
        <v>113</v>
      </c>
      <c r="B56" s="86"/>
      <c r="C56" s="86" t="s">
        <v>16</v>
      </c>
      <c r="D56" s="86" t="s">
        <v>16</v>
      </c>
      <c r="E56" s="86" t="s">
        <v>16</v>
      </c>
      <c r="F56" s="86" t="s">
        <v>16</v>
      </c>
      <c r="G56" s="87" t="s">
        <v>16</v>
      </c>
      <c r="I56" s="21"/>
    </row>
    <row r="57" spans="1:9" ht="18" customHeight="1">
      <c r="A57" s="88" t="s">
        <v>111</v>
      </c>
      <c r="B57" s="89"/>
      <c r="C57" s="89" t="s">
        <v>16</v>
      </c>
      <c r="D57" s="89" t="s">
        <v>16</v>
      </c>
      <c r="E57" s="89" t="s">
        <v>16</v>
      </c>
      <c r="F57" s="89" t="s">
        <v>16</v>
      </c>
      <c r="G57" s="90" t="s">
        <v>16</v>
      </c>
    </row>
    <row r="58" spans="1:9" ht="18" customHeight="1">
      <c r="A58" s="85" t="s">
        <v>1562</v>
      </c>
      <c r="B58" s="86"/>
      <c r="C58" s="86" t="s">
        <v>16</v>
      </c>
      <c r="D58" s="86"/>
      <c r="E58" s="86"/>
      <c r="F58" s="86"/>
      <c r="G58" s="87"/>
      <c r="I58" s="21"/>
    </row>
    <row r="59" spans="1:9" ht="18" customHeight="1">
      <c r="A59" s="88" t="s">
        <v>703</v>
      </c>
      <c r="B59" s="89"/>
      <c r="C59" s="89" t="s">
        <v>16</v>
      </c>
      <c r="D59" s="89" t="s">
        <v>16</v>
      </c>
      <c r="E59" s="89" t="s">
        <v>16</v>
      </c>
      <c r="F59" s="89" t="s">
        <v>16</v>
      </c>
      <c r="G59" s="90" t="s">
        <v>16</v>
      </c>
      <c r="I59" s="21"/>
    </row>
    <row r="60" spans="1:9" ht="18" customHeight="1">
      <c r="A60" s="85" t="s">
        <v>51</v>
      </c>
      <c r="B60" s="86"/>
      <c r="C60" s="86"/>
      <c r="D60" s="86" t="s">
        <v>16</v>
      </c>
      <c r="E60" s="86" t="s">
        <v>16</v>
      </c>
      <c r="F60" s="86" t="s">
        <v>16</v>
      </c>
      <c r="G60" s="87" t="s">
        <v>16</v>
      </c>
      <c r="I60" s="21"/>
    </row>
    <row r="61" spans="1:9" ht="3.75" customHeight="1">
      <c r="A61" s="1102"/>
      <c r="B61" s="1103"/>
      <c r="C61" s="1103"/>
      <c r="D61" s="1103"/>
      <c r="E61" s="1103"/>
      <c r="F61" s="1103"/>
      <c r="G61" s="1104"/>
      <c r="I61" s="21"/>
    </row>
    <row r="62" spans="1:9" ht="18" customHeight="1">
      <c r="A62" s="88" t="s">
        <v>655</v>
      </c>
      <c r="B62" s="89"/>
      <c r="C62" s="89" t="s">
        <v>16</v>
      </c>
      <c r="D62" s="89"/>
      <c r="E62" s="89"/>
      <c r="F62" s="89" t="s">
        <v>16</v>
      </c>
      <c r="G62" s="90" t="s">
        <v>16</v>
      </c>
      <c r="I62" s="21"/>
    </row>
    <row r="63" spans="1:9" ht="18" customHeight="1">
      <c r="A63" s="85" t="s">
        <v>125</v>
      </c>
      <c r="B63" s="86"/>
      <c r="C63" s="86"/>
      <c r="D63" s="86"/>
      <c r="E63" s="86"/>
      <c r="F63" s="86" t="s">
        <v>16</v>
      </c>
      <c r="G63" s="87" t="s">
        <v>16</v>
      </c>
      <c r="I63" s="21"/>
    </row>
    <row r="64" spans="1:9" ht="18" customHeight="1">
      <c r="A64" s="88" t="s">
        <v>119</v>
      </c>
      <c r="B64" s="89"/>
      <c r="C64" s="89"/>
      <c r="D64" s="89"/>
      <c r="E64" s="89"/>
      <c r="F64" s="89" t="s">
        <v>16</v>
      </c>
      <c r="G64" s="90" t="s">
        <v>16</v>
      </c>
      <c r="I64" s="21"/>
    </row>
    <row r="65" spans="1:11" ht="18" customHeight="1">
      <c r="A65" s="85" t="s">
        <v>145</v>
      </c>
      <c r="B65" s="86"/>
      <c r="C65" s="86"/>
      <c r="D65" s="86"/>
      <c r="E65" s="86"/>
      <c r="F65" s="86" t="s">
        <v>16</v>
      </c>
      <c r="G65" s="87" t="s">
        <v>16</v>
      </c>
      <c r="I65" s="21"/>
    </row>
    <row r="66" spans="1:11" ht="18" customHeight="1">
      <c r="A66" s="88" t="s">
        <v>117</v>
      </c>
      <c r="B66" s="89"/>
      <c r="C66" s="89" t="s">
        <v>16</v>
      </c>
      <c r="D66" s="89"/>
      <c r="E66" s="89"/>
      <c r="F66" s="89" t="s">
        <v>16</v>
      </c>
      <c r="G66" s="90" t="s">
        <v>16</v>
      </c>
      <c r="I66" s="21"/>
    </row>
    <row r="67" spans="1:11" ht="18" customHeight="1">
      <c r="A67" s="85" t="s">
        <v>256</v>
      </c>
      <c r="B67" s="86"/>
      <c r="C67" s="86"/>
      <c r="D67" s="86"/>
      <c r="E67" s="86"/>
      <c r="F67" s="86" t="s">
        <v>16</v>
      </c>
      <c r="G67" s="87" t="s">
        <v>16</v>
      </c>
      <c r="I67" s="21"/>
    </row>
    <row r="68" spans="1:11" ht="18" customHeight="1">
      <c r="A68" s="88" t="s">
        <v>27</v>
      </c>
      <c r="B68" s="89"/>
      <c r="C68" s="89"/>
      <c r="D68" s="89"/>
      <c r="E68" s="89"/>
      <c r="F68" s="89" t="s">
        <v>16</v>
      </c>
      <c r="G68" s="90" t="s">
        <v>16</v>
      </c>
      <c r="I68" s="21"/>
    </row>
    <row r="69" spans="1:11" ht="18" customHeight="1">
      <c r="A69" s="85" t="s">
        <v>69</v>
      </c>
      <c r="B69" s="86"/>
      <c r="C69" s="86" t="s">
        <v>16</v>
      </c>
      <c r="D69" s="86"/>
      <c r="E69" s="86"/>
      <c r="F69" s="86" t="s">
        <v>16</v>
      </c>
      <c r="G69" s="87" t="s">
        <v>16</v>
      </c>
      <c r="I69" s="21"/>
    </row>
    <row r="70" spans="1:11" ht="18" customHeight="1">
      <c r="A70" s="88" t="s">
        <v>656</v>
      </c>
      <c r="B70" s="89"/>
      <c r="C70" s="89"/>
      <c r="D70" s="89"/>
      <c r="E70" s="89"/>
      <c r="F70" s="89" t="s">
        <v>16</v>
      </c>
      <c r="G70" s="90" t="s">
        <v>16</v>
      </c>
      <c r="I70" s="21"/>
    </row>
    <row r="71" spans="1:11" ht="18" customHeight="1">
      <c r="A71" s="85" t="s">
        <v>115</v>
      </c>
      <c r="B71" s="86"/>
      <c r="C71" s="86"/>
      <c r="D71" s="86"/>
      <c r="E71" s="86"/>
      <c r="F71" s="86" t="s">
        <v>16</v>
      </c>
      <c r="G71" s="87" t="s">
        <v>16</v>
      </c>
      <c r="I71" s="21"/>
    </row>
    <row r="72" spans="1:11" ht="35.25" customHeight="1">
      <c r="A72" s="88" t="s">
        <v>1657</v>
      </c>
      <c r="B72" s="89"/>
      <c r="C72" s="89"/>
      <c r="D72" s="89"/>
      <c r="E72" s="89"/>
      <c r="F72" s="89" t="s">
        <v>16</v>
      </c>
      <c r="G72" s="90" t="s">
        <v>16</v>
      </c>
      <c r="I72" s="21"/>
    </row>
    <row r="73" spans="1:11" ht="18" customHeight="1">
      <c r="A73" s="163" t="s">
        <v>112</v>
      </c>
      <c r="B73" s="164"/>
      <c r="C73" s="679"/>
      <c r="D73" s="164"/>
      <c r="E73" s="164"/>
      <c r="F73" s="164" t="s">
        <v>16</v>
      </c>
      <c r="G73" s="165" t="s">
        <v>16</v>
      </c>
      <c r="I73" s="21"/>
    </row>
    <row r="74" spans="1:11" ht="18" customHeight="1">
      <c r="A74" s="91" t="s">
        <v>258</v>
      </c>
      <c r="B74" s="92"/>
      <c r="C74" s="680"/>
      <c r="D74" s="92"/>
      <c r="E74" s="92"/>
      <c r="F74" s="92" t="s">
        <v>16</v>
      </c>
      <c r="G74" s="93" t="s">
        <v>16</v>
      </c>
      <c r="I74" s="21"/>
    </row>
    <row r="75" spans="1:11" ht="18" customHeight="1">
      <c r="A75" s="163" t="s">
        <v>338</v>
      </c>
      <c r="B75" s="164"/>
      <c r="C75" s="679"/>
      <c r="D75" s="164"/>
      <c r="E75" s="164"/>
      <c r="F75" s="164" t="s">
        <v>16</v>
      </c>
      <c r="G75" s="165" t="s">
        <v>16</v>
      </c>
      <c r="I75" s="21"/>
    </row>
    <row r="76" spans="1:11" ht="18" customHeight="1">
      <c r="A76" s="91" t="s">
        <v>114</v>
      </c>
      <c r="B76" s="92"/>
      <c r="C76" s="680"/>
      <c r="D76" s="92"/>
      <c r="E76" s="92"/>
      <c r="F76" s="92" t="s">
        <v>16</v>
      </c>
      <c r="G76" s="93" t="s">
        <v>16</v>
      </c>
      <c r="I76" s="21"/>
    </row>
    <row r="77" spans="1:11" ht="18" customHeight="1">
      <c r="A77" s="163" t="s">
        <v>700</v>
      </c>
      <c r="B77" s="164"/>
      <c r="C77" s="679"/>
      <c r="D77" s="164"/>
      <c r="E77" s="164"/>
      <c r="F77" s="164" t="s">
        <v>16</v>
      </c>
      <c r="G77" s="165" t="s">
        <v>16</v>
      </c>
      <c r="I77" s="21"/>
    </row>
    <row r="78" spans="1:11" ht="18" customHeight="1">
      <c r="A78" s="91" t="s">
        <v>588</v>
      </c>
      <c r="B78" s="92"/>
      <c r="C78" s="680"/>
      <c r="D78" s="92"/>
      <c r="E78" s="92"/>
      <c r="F78" s="92" t="s">
        <v>16</v>
      </c>
      <c r="G78" s="93" t="s">
        <v>16</v>
      </c>
      <c r="I78" s="21"/>
    </row>
    <row r="79" spans="1:11" s="51" customFormat="1" ht="24" customHeight="1" thickBot="1">
      <c r="A79" s="180" t="s">
        <v>953</v>
      </c>
      <c r="B79" s="181">
        <f>B35</f>
        <v>1314000</v>
      </c>
      <c r="C79" s="181">
        <v>1404900</v>
      </c>
      <c r="D79" s="181">
        <f t="shared" ref="D79:G79" si="0">D35</f>
        <v>1414000</v>
      </c>
      <c r="E79" s="181">
        <f t="shared" si="0"/>
        <v>1504000</v>
      </c>
      <c r="F79" s="181">
        <f t="shared" si="0"/>
        <v>1604000</v>
      </c>
      <c r="G79" s="182">
        <f t="shared" si="0"/>
        <v>1694000</v>
      </c>
    </row>
    <row r="80" spans="1:11" s="1" customFormat="1" ht="8.25" customHeight="1">
      <c r="A80" s="173"/>
      <c r="B80" s="168"/>
      <c r="C80" s="681"/>
      <c r="D80" s="168"/>
      <c r="E80" s="168"/>
      <c r="F80" s="168"/>
      <c r="G80" s="168"/>
      <c r="H80" s="168"/>
      <c r="I80" s="168"/>
      <c r="J80" s="168"/>
      <c r="K80" s="168"/>
    </row>
    <row r="81" spans="1:12" s="1" customFormat="1" ht="18" customHeight="1">
      <c r="A81" s="258" t="s">
        <v>1516</v>
      </c>
      <c r="B81" s="224"/>
      <c r="C81" s="682"/>
      <c r="D81" s="224"/>
      <c r="E81" s="224"/>
      <c r="F81" s="224"/>
      <c r="G81" s="224"/>
      <c r="H81" s="168"/>
      <c r="I81" s="168"/>
      <c r="J81" s="168"/>
      <c r="K81" s="168"/>
    </row>
    <row r="82" spans="1:12" s="21" customFormat="1" ht="18" customHeight="1">
      <c r="A82" s="225" t="s">
        <v>936</v>
      </c>
      <c r="B82" s="225"/>
      <c r="C82" s="683"/>
      <c r="D82" s="225"/>
      <c r="E82" s="225"/>
      <c r="F82" s="225"/>
      <c r="G82" s="226"/>
      <c r="H82" s="17"/>
      <c r="I82" s="17"/>
      <c r="J82" s="17"/>
      <c r="K82" s="17"/>
      <c r="L82" s="17"/>
    </row>
    <row r="83" spans="1:12" ht="18" customHeight="1">
      <c r="A83" s="225" t="s">
        <v>937</v>
      </c>
      <c r="B83" s="225"/>
      <c r="C83" s="683"/>
      <c r="D83" s="225"/>
      <c r="E83" s="225"/>
      <c r="F83" s="225"/>
      <c r="G83" s="226"/>
      <c r="H83" s="17"/>
      <c r="I83" s="17"/>
      <c r="J83" s="17"/>
      <c r="K83" s="17"/>
      <c r="L83" s="17"/>
    </row>
    <row r="84" spans="1:12" ht="167.25" customHeight="1">
      <c r="A84" s="1078" t="s">
        <v>938</v>
      </c>
      <c r="B84" s="1078"/>
      <c r="C84" s="1078"/>
      <c r="D84" s="1078"/>
      <c r="E84" s="1078"/>
      <c r="F84" s="1078"/>
      <c r="G84" s="1078"/>
      <c r="H84" s="104"/>
      <c r="I84" s="104"/>
      <c r="J84" s="104"/>
      <c r="K84" s="104"/>
      <c r="L84" s="104"/>
    </row>
    <row r="85" spans="1:12">
      <c r="A85" s="35"/>
    </row>
    <row r="87" spans="1:12">
      <c r="B87" s="22"/>
      <c r="C87" s="685"/>
      <c r="D87" s="22"/>
      <c r="E87" s="22"/>
      <c r="F87" s="22"/>
      <c r="G87" s="22"/>
    </row>
    <row r="88" spans="1:12">
      <c r="B88" s="22"/>
      <c r="C88" s="685"/>
      <c r="D88" s="22"/>
      <c r="E88" s="22"/>
      <c r="F88" s="22"/>
      <c r="G88" s="22"/>
    </row>
    <row r="89" spans="1:12" ht="49.5">
      <c r="A89" s="105"/>
      <c r="B89" s="22"/>
      <c r="C89" s="685"/>
      <c r="D89" s="22"/>
      <c r="E89" s="22"/>
      <c r="F89" s="22"/>
      <c r="G89" s="22"/>
    </row>
    <row r="90" spans="1:12">
      <c r="B90" s="22"/>
      <c r="C90" s="685"/>
      <c r="D90" s="22"/>
      <c r="E90" s="22"/>
      <c r="F90" s="22"/>
      <c r="G90" s="22"/>
    </row>
    <row r="91" spans="1:12">
      <c r="B91" s="22"/>
      <c r="C91" s="685"/>
      <c r="D91" s="22"/>
      <c r="E91" s="22"/>
      <c r="F91" s="22"/>
      <c r="G91" s="22"/>
    </row>
    <row r="92" spans="1:12">
      <c r="B92" s="22"/>
      <c r="C92" s="685"/>
      <c r="D92" s="22"/>
      <c r="E92" s="22"/>
      <c r="F92" s="22"/>
      <c r="G92" s="22"/>
    </row>
    <row r="93" spans="1:12">
      <c r="B93" s="22"/>
      <c r="C93" s="685"/>
      <c r="D93" s="22"/>
      <c r="E93" s="22"/>
      <c r="F93" s="22"/>
      <c r="G93" s="22"/>
    </row>
    <row r="94" spans="1:12">
      <c r="B94" s="22"/>
      <c r="C94" s="685"/>
      <c r="D94" s="22"/>
      <c r="E94" s="22"/>
      <c r="F94" s="22"/>
      <c r="G94" s="22"/>
    </row>
    <row r="95" spans="1:12">
      <c r="B95" s="22"/>
      <c r="C95" s="685"/>
      <c r="D95" s="22"/>
      <c r="E95" s="22"/>
      <c r="F95" s="22"/>
      <c r="G95" s="22"/>
    </row>
    <row r="96" spans="1:12" ht="136.5" customHeight="1">
      <c r="B96" s="22"/>
      <c r="C96" s="685"/>
      <c r="D96" s="22"/>
      <c r="E96" s="22"/>
      <c r="F96" s="22"/>
      <c r="G96" s="22"/>
    </row>
    <row r="102" spans="3:27" s="25" customFormat="1" ht="187.5" customHeight="1">
      <c r="C102" s="684"/>
      <c r="H102" s="22"/>
      <c r="I102" s="22"/>
      <c r="J102" s="22"/>
      <c r="K102" s="22"/>
      <c r="L102" s="22"/>
      <c r="M102" s="22"/>
      <c r="N102" s="22"/>
      <c r="O102" s="22"/>
      <c r="P102" s="22"/>
      <c r="Q102" s="22"/>
      <c r="R102" s="22"/>
      <c r="S102" s="22"/>
      <c r="T102" s="22"/>
      <c r="U102" s="22"/>
      <c r="V102" s="22"/>
      <c r="W102" s="22"/>
      <c r="X102" s="22"/>
      <c r="Y102" s="22"/>
      <c r="Z102" s="22"/>
      <c r="AA102" s="22"/>
    </row>
    <row r="697" spans="1:1">
      <c r="A697" s="558"/>
    </row>
  </sheetData>
  <mergeCells count="35">
    <mergeCell ref="A38:G38"/>
    <mergeCell ref="A44:G44"/>
    <mergeCell ref="A61:G61"/>
    <mergeCell ref="A84:G84"/>
    <mergeCell ref="B29:G29"/>
    <mergeCell ref="A30:G30"/>
    <mergeCell ref="B31:D31"/>
    <mergeCell ref="B32:D32"/>
    <mergeCell ref="A33:A34"/>
    <mergeCell ref="D33:E33"/>
    <mergeCell ref="F33:G33"/>
    <mergeCell ref="B28:G28"/>
    <mergeCell ref="B17:G17"/>
    <mergeCell ref="B18:G18"/>
    <mergeCell ref="B19:G19"/>
    <mergeCell ref="B20:G20"/>
    <mergeCell ref="B21:G21"/>
    <mergeCell ref="B22:G22"/>
    <mergeCell ref="B23:G23"/>
    <mergeCell ref="B24:G24"/>
    <mergeCell ref="B25:G25"/>
    <mergeCell ref="B26:G26"/>
    <mergeCell ref="B27:G27"/>
    <mergeCell ref="B16:G16"/>
    <mergeCell ref="A5:G5"/>
    <mergeCell ref="B6:G6"/>
    <mergeCell ref="B7:G7"/>
    <mergeCell ref="A8:G8"/>
    <mergeCell ref="B9:G9"/>
    <mergeCell ref="B10:G10"/>
    <mergeCell ref="B11:G11"/>
    <mergeCell ref="B12:G12"/>
    <mergeCell ref="B13:G13"/>
    <mergeCell ref="B14:G14"/>
    <mergeCell ref="B15:G15"/>
  </mergeCells>
  <printOptions horizontalCentered="1"/>
  <pageMargins left="0" right="0" top="0" bottom="0" header="0" footer="0"/>
  <pageSetup paperSize="9" scale="37"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D696"/>
  <sheetViews>
    <sheetView view="pageBreakPreview" zoomScale="60" zoomScaleNormal="100" zoomScalePageLayoutView="39" workbookViewId="0">
      <selection activeCell="A11" sqref="A11"/>
    </sheetView>
  </sheetViews>
  <sheetFormatPr defaultRowHeight="12.75"/>
  <cols>
    <col min="1" max="1" width="121.28515625" style="25" customWidth="1"/>
    <col min="2" max="6" width="25.7109375" style="25" customWidth="1"/>
    <col min="7" max="7" width="15.140625" style="22" customWidth="1"/>
    <col min="8" max="8" width="28" style="22" customWidth="1"/>
    <col min="9" max="11" width="9.140625" style="22"/>
    <col min="12" max="12" width="9.140625" style="22" customWidth="1"/>
    <col min="13" max="20" width="9.140625" style="22"/>
    <col min="21" max="21" width="10.28515625" style="22" customWidth="1"/>
    <col min="22" max="23" width="9.140625" style="22"/>
    <col min="24" max="27" width="9.85546875" style="22" bestFit="1" customWidth="1"/>
    <col min="28" max="258" width="9.140625" style="22"/>
    <col min="259" max="259" width="126.42578125" style="22" customWidth="1"/>
    <col min="260" max="262" width="38.42578125" style="22" customWidth="1"/>
    <col min="263" max="263" width="15.140625" style="22" customWidth="1"/>
    <col min="264" max="514" width="9.140625" style="22"/>
    <col min="515" max="515" width="126.42578125" style="22" customWidth="1"/>
    <col min="516" max="518" width="38.42578125" style="22" customWidth="1"/>
    <col min="519" max="519" width="15.140625" style="22" customWidth="1"/>
    <col min="520" max="770" width="9.140625" style="22"/>
    <col min="771" max="771" width="126.42578125" style="22" customWidth="1"/>
    <col min="772" max="774" width="38.42578125" style="22" customWidth="1"/>
    <col min="775" max="775" width="15.140625" style="22" customWidth="1"/>
    <col min="776" max="1026" width="9.140625" style="22"/>
    <col min="1027" max="1027" width="126.42578125" style="22" customWidth="1"/>
    <col min="1028" max="1030" width="38.42578125" style="22" customWidth="1"/>
    <col min="1031" max="1031" width="15.140625" style="22" customWidth="1"/>
    <col min="1032" max="1282" width="9.140625" style="22"/>
    <col min="1283" max="1283" width="126.42578125" style="22" customWidth="1"/>
    <col min="1284" max="1286" width="38.42578125" style="22" customWidth="1"/>
    <col min="1287" max="1287" width="15.140625" style="22" customWidth="1"/>
    <col min="1288" max="1538" width="9.140625" style="22"/>
    <col min="1539" max="1539" width="126.42578125" style="22" customWidth="1"/>
    <col min="1540" max="1542" width="38.42578125" style="22" customWidth="1"/>
    <col min="1543" max="1543" width="15.140625" style="22" customWidth="1"/>
    <col min="1544" max="1794" width="9.140625" style="22"/>
    <col min="1795" max="1795" width="126.42578125" style="22" customWidth="1"/>
    <col min="1796" max="1798" width="38.42578125" style="22" customWidth="1"/>
    <col min="1799" max="1799" width="15.140625" style="22" customWidth="1"/>
    <col min="1800" max="2050" width="9.140625" style="22"/>
    <col min="2051" max="2051" width="126.42578125" style="22" customWidth="1"/>
    <col min="2052" max="2054" width="38.42578125" style="22" customWidth="1"/>
    <col min="2055" max="2055" width="15.140625" style="22" customWidth="1"/>
    <col min="2056" max="2306" width="9.140625" style="22"/>
    <col min="2307" max="2307" width="126.42578125" style="22" customWidth="1"/>
    <col min="2308" max="2310" width="38.42578125" style="22" customWidth="1"/>
    <col min="2311" max="2311" width="15.140625" style="22" customWidth="1"/>
    <col min="2312" max="2562" width="9.140625" style="22"/>
    <col min="2563" max="2563" width="126.42578125" style="22" customWidth="1"/>
    <col min="2564" max="2566" width="38.42578125" style="22" customWidth="1"/>
    <col min="2567" max="2567" width="15.140625" style="22" customWidth="1"/>
    <col min="2568" max="2818" width="9.140625" style="22"/>
    <col min="2819" max="2819" width="126.42578125" style="22" customWidth="1"/>
    <col min="2820" max="2822" width="38.42578125" style="22" customWidth="1"/>
    <col min="2823" max="2823" width="15.140625" style="22" customWidth="1"/>
    <col min="2824" max="3074" width="9.140625" style="22"/>
    <col min="3075" max="3075" width="126.42578125" style="22" customWidth="1"/>
    <col min="3076" max="3078" width="38.42578125" style="22" customWidth="1"/>
    <col min="3079" max="3079" width="15.140625" style="22" customWidth="1"/>
    <col min="3080" max="3330" width="9.140625" style="22"/>
    <col min="3331" max="3331" width="126.42578125" style="22" customWidth="1"/>
    <col min="3332" max="3334" width="38.42578125" style="22" customWidth="1"/>
    <col min="3335" max="3335" width="15.140625" style="22" customWidth="1"/>
    <col min="3336" max="3586" width="9.140625" style="22"/>
    <col min="3587" max="3587" width="126.42578125" style="22" customWidth="1"/>
    <col min="3588" max="3590" width="38.42578125" style="22" customWidth="1"/>
    <col min="3591" max="3591" width="15.140625" style="22" customWidth="1"/>
    <col min="3592" max="3842" width="9.140625" style="22"/>
    <col min="3843" max="3843" width="126.42578125" style="22" customWidth="1"/>
    <col min="3844" max="3846" width="38.42578125" style="22" customWidth="1"/>
    <col min="3847" max="3847" width="15.140625" style="22" customWidth="1"/>
    <col min="3848" max="4098" width="9.140625" style="22"/>
    <col min="4099" max="4099" width="126.42578125" style="22" customWidth="1"/>
    <col min="4100" max="4102" width="38.42578125" style="22" customWidth="1"/>
    <col min="4103" max="4103" width="15.140625" style="22" customWidth="1"/>
    <col min="4104" max="4354" width="9.140625" style="22"/>
    <col min="4355" max="4355" width="126.42578125" style="22" customWidth="1"/>
    <col min="4356" max="4358" width="38.42578125" style="22" customWidth="1"/>
    <col min="4359" max="4359" width="15.140625" style="22" customWidth="1"/>
    <col min="4360" max="4610" width="9.140625" style="22"/>
    <col min="4611" max="4611" width="126.42578125" style="22" customWidth="1"/>
    <col min="4612" max="4614" width="38.42578125" style="22" customWidth="1"/>
    <col min="4615" max="4615" width="15.140625" style="22" customWidth="1"/>
    <col min="4616" max="4866" width="9.140625" style="22"/>
    <col min="4867" max="4867" width="126.42578125" style="22" customWidth="1"/>
    <col min="4868" max="4870" width="38.42578125" style="22" customWidth="1"/>
    <col min="4871" max="4871" width="15.140625" style="22" customWidth="1"/>
    <col min="4872" max="5122" width="9.140625" style="22"/>
    <col min="5123" max="5123" width="126.42578125" style="22" customWidth="1"/>
    <col min="5124" max="5126" width="38.42578125" style="22" customWidth="1"/>
    <col min="5127" max="5127" width="15.140625" style="22" customWidth="1"/>
    <col min="5128" max="5378" width="9.140625" style="22"/>
    <col min="5379" max="5379" width="126.42578125" style="22" customWidth="1"/>
    <col min="5380" max="5382" width="38.42578125" style="22" customWidth="1"/>
    <col min="5383" max="5383" width="15.140625" style="22" customWidth="1"/>
    <col min="5384" max="5634" width="9.140625" style="22"/>
    <col min="5635" max="5635" width="126.42578125" style="22" customWidth="1"/>
    <col min="5636" max="5638" width="38.42578125" style="22" customWidth="1"/>
    <col min="5639" max="5639" width="15.140625" style="22" customWidth="1"/>
    <col min="5640" max="5890" width="9.140625" style="22"/>
    <col min="5891" max="5891" width="126.42578125" style="22" customWidth="1"/>
    <col min="5892" max="5894" width="38.42578125" style="22" customWidth="1"/>
    <col min="5895" max="5895" width="15.140625" style="22" customWidth="1"/>
    <col min="5896" max="6146" width="9.140625" style="22"/>
    <col min="6147" max="6147" width="126.42578125" style="22" customWidth="1"/>
    <col min="6148" max="6150" width="38.42578125" style="22" customWidth="1"/>
    <col min="6151" max="6151" width="15.140625" style="22" customWidth="1"/>
    <col min="6152" max="6402" width="9.140625" style="22"/>
    <col min="6403" max="6403" width="126.42578125" style="22" customWidth="1"/>
    <col min="6404" max="6406" width="38.42578125" style="22" customWidth="1"/>
    <col min="6407" max="6407" width="15.140625" style="22" customWidth="1"/>
    <col min="6408" max="6658" width="9.140625" style="22"/>
    <col min="6659" max="6659" width="126.42578125" style="22" customWidth="1"/>
    <col min="6660" max="6662" width="38.42578125" style="22" customWidth="1"/>
    <col min="6663" max="6663" width="15.140625" style="22" customWidth="1"/>
    <col min="6664" max="6914" width="9.140625" style="22"/>
    <col min="6915" max="6915" width="126.42578125" style="22" customWidth="1"/>
    <col min="6916" max="6918" width="38.42578125" style="22" customWidth="1"/>
    <col min="6919" max="6919" width="15.140625" style="22" customWidth="1"/>
    <col min="6920" max="7170" width="9.140625" style="22"/>
    <col min="7171" max="7171" width="126.42578125" style="22" customWidth="1"/>
    <col min="7172" max="7174" width="38.42578125" style="22" customWidth="1"/>
    <col min="7175" max="7175" width="15.140625" style="22" customWidth="1"/>
    <col min="7176" max="7426" width="9.140625" style="22"/>
    <col min="7427" max="7427" width="126.42578125" style="22" customWidth="1"/>
    <col min="7428" max="7430" width="38.42578125" style="22" customWidth="1"/>
    <col min="7431" max="7431" width="15.140625" style="22" customWidth="1"/>
    <col min="7432" max="7682" width="9.140625" style="22"/>
    <col min="7683" max="7683" width="126.42578125" style="22" customWidth="1"/>
    <col min="7684" max="7686" width="38.42578125" style="22" customWidth="1"/>
    <col min="7687" max="7687" width="15.140625" style="22" customWidth="1"/>
    <col min="7688" max="7938" width="9.140625" style="22"/>
    <col min="7939" max="7939" width="126.42578125" style="22" customWidth="1"/>
    <col min="7940" max="7942" width="38.42578125" style="22" customWidth="1"/>
    <col min="7943" max="7943" width="15.140625" style="22" customWidth="1"/>
    <col min="7944" max="8194" width="9.140625" style="22"/>
    <col min="8195" max="8195" width="126.42578125" style="22" customWidth="1"/>
    <col min="8196" max="8198" width="38.42578125" style="22" customWidth="1"/>
    <col min="8199" max="8199" width="15.140625" style="22" customWidth="1"/>
    <col min="8200" max="8450" width="9.140625" style="22"/>
    <col min="8451" max="8451" width="126.42578125" style="22" customWidth="1"/>
    <col min="8452" max="8454" width="38.42578125" style="22" customWidth="1"/>
    <col min="8455" max="8455" width="15.140625" style="22" customWidth="1"/>
    <col min="8456" max="8706" width="9.140625" style="22"/>
    <col min="8707" max="8707" width="126.42578125" style="22" customWidth="1"/>
    <col min="8708" max="8710" width="38.42578125" style="22" customWidth="1"/>
    <col min="8711" max="8711" width="15.140625" style="22" customWidth="1"/>
    <col min="8712" max="8962" width="9.140625" style="22"/>
    <col min="8963" max="8963" width="126.42578125" style="22" customWidth="1"/>
    <col min="8964" max="8966" width="38.42578125" style="22" customWidth="1"/>
    <col min="8967" max="8967" width="15.140625" style="22" customWidth="1"/>
    <col min="8968" max="9218" width="9.140625" style="22"/>
    <col min="9219" max="9219" width="126.42578125" style="22" customWidth="1"/>
    <col min="9220" max="9222" width="38.42578125" style="22" customWidth="1"/>
    <col min="9223" max="9223" width="15.140625" style="22" customWidth="1"/>
    <col min="9224" max="9474" width="9.140625" style="22"/>
    <col min="9475" max="9475" width="126.42578125" style="22" customWidth="1"/>
    <col min="9476" max="9478" width="38.42578125" style="22" customWidth="1"/>
    <col min="9479" max="9479" width="15.140625" style="22" customWidth="1"/>
    <col min="9480" max="9730" width="9.140625" style="22"/>
    <col min="9731" max="9731" width="126.42578125" style="22" customWidth="1"/>
    <col min="9732" max="9734" width="38.42578125" style="22" customWidth="1"/>
    <col min="9735" max="9735" width="15.140625" style="22" customWidth="1"/>
    <col min="9736" max="9986" width="9.140625" style="22"/>
    <col min="9987" max="9987" width="126.42578125" style="22" customWidth="1"/>
    <col min="9988" max="9990" width="38.42578125" style="22" customWidth="1"/>
    <col min="9991" max="9991" width="15.140625" style="22" customWidth="1"/>
    <col min="9992" max="10242" width="9.140625" style="22"/>
    <col min="10243" max="10243" width="126.42578125" style="22" customWidth="1"/>
    <col min="10244" max="10246" width="38.42578125" style="22" customWidth="1"/>
    <col min="10247" max="10247" width="15.140625" style="22" customWidth="1"/>
    <col min="10248" max="10498" width="9.140625" style="22"/>
    <col min="10499" max="10499" width="126.42578125" style="22" customWidth="1"/>
    <col min="10500" max="10502" width="38.42578125" style="22" customWidth="1"/>
    <col min="10503" max="10503" width="15.140625" style="22" customWidth="1"/>
    <col min="10504" max="10754" width="9.140625" style="22"/>
    <col min="10755" max="10755" width="126.42578125" style="22" customWidth="1"/>
    <col min="10756" max="10758" width="38.42578125" style="22" customWidth="1"/>
    <col min="10759" max="10759" width="15.140625" style="22" customWidth="1"/>
    <col min="10760" max="11010" width="9.140625" style="22"/>
    <col min="11011" max="11011" width="126.42578125" style="22" customWidth="1"/>
    <col min="11012" max="11014" width="38.42578125" style="22" customWidth="1"/>
    <col min="11015" max="11015" width="15.140625" style="22" customWidth="1"/>
    <col min="11016" max="11266" width="9.140625" style="22"/>
    <col min="11267" max="11267" width="126.42578125" style="22" customWidth="1"/>
    <col min="11268" max="11270" width="38.42578125" style="22" customWidth="1"/>
    <col min="11271" max="11271" width="15.140625" style="22" customWidth="1"/>
    <col min="11272" max="11522" width="9.140625" style="22"/>
    <col min="11523" max="11523" width="126.42578125" style="22" customWidth="1"/>
    <col min="11524" max="11526" width="38.42578125" style="22" customWidth="1"/>
    <col min="11527" max="11527" width="15.140625" style="22" customWidth="1"/>
    <col min="11528" max="11778" width="9.140625" style="22"/>
    <col min="11779" max="11779" width="126.42578125" style="22" customWidth="1"/>
    <col min="11780" max="11782" width="38.42578125" style="22" customWidth="1"/>
    <col min="11783" max="11783" width="15.140625" style="22" customWidth="1"/>
    <col min="11784" max="12034" width="9.140625" style="22"/>
    <col min="12035" max="12035" width="126.42578125" style="22" customWidth="1"/>
    <col min="12036" max="12038" width="38.42578125" style="22" customWidth="1"/>
    <col min="12039" max="12039" width="15.140625" style="22" customWidth="1"/>
    <col min="12040" max="12290" width="9.140625" style="22"/>
    <col min="12291" max="12291" width="126.42578125" style="22" customWidth="1"/>
    <col min="12292" max="12294" width="38.42578125" style="22" customWidth="1"/>
    <col min="12295" max="12295" width="15.140625" style="22" customWidth="1"/>
    <col min="12296" max="12546" width="9.140625" style="22"/>
    <col min="12547" max="12547" width="126.42578125" style="22" customWidth="1"/>
    <col min="12548" max="12550" width="38.42578125" style="22" customWidth="1"/>
    <col min="12551" max="12551" width="15.140625" style="22" customWidth="1"/>
    <col min="12552" max="12802" width="9.140625" style="22"/>
    <col min="12803" max="12803" width="126.42578125" style="22" customWidth="1"/>
    <col min="12804" max="12806" width="38.42578125" style="22" customWidth="1"/>
    <col min="12807" max="12807" width="15.140625" style="22" customWidth="1"/>
    <col min="12808" max="13058" width="9.140625" style="22"/>
    <col min="13059" max="13059" width="126.42578125" style="22" customWidth="1"/>
    <col min="13060" max="13062" width="38.42578125" style="22" customWidth="1"/>
    <col min="13063" max="13063" width="15.140625" style="22" customWidth="1"/>
    <col min="13064" max="13314" width="9.140625" style="22"/>
    <col min="13315" max="13315" width="126.42578125" style="22" customWidth="1"/>
    <col min="13316" max="13318" width="38.42578125" style="22" customWidth="1"/>
    <col min="13319" max="13319" width="15.140625" style="22" customWidth="1"/>
    <col min="13320" max="13570" width="9.140625" style="22"/>
    <col min="13571" max="13571" width="126.42578125" style="22" customWidth="1"/>
    <col min="13572" max="13574" width="38.42578125" style="22" customWidth="1"/>
    <col min="13575" max="13575" width="15.140625" style="22" customWidth="1"/>
    <col min="13576" max="13826" width="9.140625" style="22"/>
    <col min="13827" max="13827" width="126.42578125" style="22" customWidth="1"/>
    <col min="13828" max="13830" width="38.42578125" style="22" customWidth="1"/>
    <col min="13831" max="13831" width="15.140625" style="22" customWidth="1"/>
    <col min="13832" max="14082" width="9.140625" style="22"/>
    <col min="14083" max="14083" width="126.42578125" style="22" customWidth="1"/>
    <col min="14084" max="14086" width="38.42578125" style="22" customWidth="1"/>
    <col min="14087" max="14087" width="15.140625" style="22" customWidth="1"/>
    <col min="14088" max="14338" width="9.140625" style="22"/>
    <col min="14339" max="14339" width="126.42578125" style="22" customWidth="1"/>
    <col min="14340" max="14342" width="38.42578125" style="22" customWidth="1"/>
    <col min="14343" max="14343" width="15.140625" style="22" customWidth="1"/>
    <col min="14344" max="14594" width="9.140625" style="22"/>
    <col min="14595" max="14595" width="126.42578125" style="22" customWidth="1"/>
    <col min="14596" max="14598" width="38.42578125" style="22" customWidth="1"/>
    <col min="14599" max="14599" width="15.140625" style="22" customWidth="1"/>
    <col min="14600" max="14850" width="9.140625" style="22"/>
    <col min="14851" max="14851" width="126.42578125" style="22" customWidth="1"/>
    <col min="14852" max="14854" width="38.42578125" style="22" customWidth="1"/>
    <col min="14855" max="14855" width="15.140625" style="22" customWidth="1"/>
    <col min="14856" max="15106" width="9.140625" style="22"/>
    <col min="15107" max="15107" width="126.42578125" style="22" customWidth="1"/>
    <col min="15108" max="15110" width="38.42578125" style="22" customWidth="1"/>
    <col min="15111" max="15111" width="15.140625" style="22" customWidth="1"/>
    <col min="15112" max="15362" width="9.140625" style="22"/>
    <col min="15363" max="15363" width="126.42578125" style="22" customWidth="1"/>
    <col min="15364" max="15366" width="38.42578125" style="22" customWidth="1"/>
    <col min="15367" max="15367" width="15.140625" style="22" customWidth="1"/>
    <col min="15368" max="15618" width="9.140625" style="22"/>
    <col min="15619" max="15619" width="126.42578125" style="22" customWidth="1"/>
    <col min="15620" max="15622" width="38.42578125" style="22" customWidth="1"/>
    <col min="15623" max="15623" width="15.140625" style="22" customWidth="1"/>
    <col min="15624" max="15874" width="9.140625" style="22"/>
    <col min="15875" max="15875" width="126.42578125" style="22" customWidth="1"/>
    <col min="15876" max="15878" width="38.42578125" style="22" customWidth="1"/>
    <col min="15879" max="15879" width="15.140625" style="22" customWidth="1"/>
    <col min="15880" max="16130" width="9.140625" style="22"/>
    <col min="16131" max="16131" width="126.42578125" style="22" customWidth="1"/>
    <col min="16132" max="16134" width="38.42578125" style="22" customWidth="1"/>
    <col min="16135" max="16135" width="15.140625" style="22" customWidth="1"/>
    <col min="16136" max="16384" width="9.140625" style="22"/>
  </cols>
  <sheetData>
    <row r="1" spans="1:30" ht="43.5" customHeight="1">
      <c r="A1" s="21"/>
      <c r="B1" s="21"/>
      <c r="C1" s="21"/>
      <c r="D1" s="21"/>
      <c r="E1" s="21"/>
      <c r="F1" s="21"/>
      <c r="G1" s="31"/>
      <c r="H1" s="31"/>
      <c r="I1" s="31"/>
      <c r="J1" s="31"/>
    </row>
    <row r="2" spans="1:30" ht="41.25" customHeight="1">
      <c r="A2" s="21"/>
      <c r="B2" s="21"/>
      <c r="C2" s="21"/>
      <c r="D2" s="21"/>
      <c r="E2" s="21"/>
      <c r="F2" s="21"/>
      <c r="G2" s="31"/>
      <c r="H2" s="31"/>
      <c r="I2" s="31"/>
      <c r="J2" s="31"/>
    </row>
    <row r="3" spans="1:30" ht="24.75" customHeight="1">
      <c r="A3" s="23"/>
      <c r="B3" s="23"/>
      <c r="C3" s="23"/>
      <c r="D3" s="23"/>
      <c r="E3" s="23"/>
      <c r="F3" s="23"/>
    </row>
    <row r="4" spans="1:30" ht="105" customHeight="1">
      <c r="A4" s="24"/>
      <c r="B4" s="24"/>
      <c r="C4" s="24"/>
      <c r="D4" s="24"/>
      <c r="E4" s="24"/>
      <c r="F4" s="24"/>
    </row>
    <row r="5" spans="1:30" ht="96" customHeight="1" thickBot="1">
      <c r="A5" s="1052" t="s">
        <v>1241</v>
      </c>
      <c r="B5" s="1053"/>
      <c r="C5" s="1053"/>
      <c r="D5" s="1053"/>
      <c r="E5" s="1053"/>
      <c r="F5" s="1053"/>
      <c r="I5" s="583"/>
      <c r="J5" s="583"/>
      <c r="K5" s="583"/>
      <c r="L5" s="583"/>
      <c r="M5" s="583"/>
      <c r="N5" s="583"/>
      <c r="O5" s="583"/>
      <c r="P5" s="583"/>
      <c r="Q5" s="583"/>
      <c r="R5" s="583"/>
      <c r="S5" s="583"/>
      <c r="T5" s="583"/>
      <c r="U5" s="584"/>
      <c r="V5" s="583"/>
      <c r="W5" s="583"/>
      <c r="X5" s="583"/>
      <c r="Y5" s="583"/>
      <c r="Z5" s="583"/>
      <c r="AA5" s="583"/>
      <c r="AB5" s="583"/>
      <c r="AC5" s="583"/>
      <c r="AD5" s="583"/>
    </row>
    <row r="6" spans="1:30" ht="21" customHeight="1">
      <c r="A6" s="95" t="s">
        <v>18</v>
      </c>
      <c r="B6" s="1094" t="s">
        <v>19</v>
      </c>
      <c r="C6" s="1094"/>
      <c r="D6" s="1094"/>
      <c r="E6" s="1094"/>
      <c r="F6" s="1095"/>
      <c r="I6" s="583"/>
      <c r="J6" s="583"/>
      <c r="K6" s="583"/>
      <c r="L6" s="585" t="s">
        <v>366</v>
      </c>
      <c r="M6" s="584"/>
      <c r="N6" s="584"/>
      <c r="O6" s="584" t="s">
        <v>510</v>
      </c>
      <c r="P6" s="584" t="s">
        <v>511</v>
      </c>
      <c r="Q6" s="584" t="s">
        <v>540</v>
      </c>
      <c r="R6" s="584" t="s">
        <v>717</v>
      </c>
      <c r="S6" s="584" t="s">
        <v>829</v>
      </c>
      <c r="T6" s="584" t="s">
        <v>837</v>
      </c>
      <c r="U6" s="583" t="s">
        <v>893</v>
      </c>
      <c r="V6" s="583" t="s">
        <v>939</v>
      </c>
      <c r="W6" s="583" t="s">
        <v>939</v>
      </c>
      <c r="X6" s="583" t="s">
        <v>986</v>
      </c>
      <c r="Y6" s="583" t="s">
        <v>996</v>
      </c>
      <c r="Z6" s="583" t="s">
        <v>1067</v>
      </c>
      <c r="AA6" s="583" t="s">
        <v>1161</v>
      </c>
      <c r="AB6" s="583" t="s">
        <v>1229</v>
      </c>
      <c r="AC6" s="583" t="s">
        <v>1240</v>
      </c>
      <c r="AD6" s="583"/>
    </row>
    <row r="7" spans="1:30" ht="21" customHeight="1" thickBot="1">
      <c r="A7" s="96" t="s">
        <v>20</v>
      </c>
      <c r="B7" s="1096" t="s">
        <v>194</v>
      </c>
      <c r="C7" s="1096"/>
      <c r="D7" s="1096"/>
      <c r="E7" s="1096"/>
      <c r="F7" s="1097"/>
      <c r="I7" s="583"/>
      <c r="J7" s="583"/>
      <c r="K7" s="583"/>
      <c r="L7" s="585">
        <f>N8</f>
        <v>169100</v>
      </c>
      <c r="M7" s="583"/>
      <c r="N7" s="583">
        <f>SUM(O7:Q7)</f>
        <v>145000</v>
      </c>
      <c r="O7" s="583">
        <v>60000</v>
      </c>
      <c r="P7" s="583">
        <v>40000</v>
      </c>
      <c r="Q7" s="583">
        <v>45000</v>
      </c>
      <c r="R7" s="583"/>
      <c r="S7" s="583"/>
      <c r="T7" s="583"/>
      <c r="U7" s="584"/>
      <c r="V7" s="583"/>
      <c r="W7" s="584"/>
      <c r="X7" s="584"/>
      <c r="Y7" s="584"/>
      <c r="Z7" s="584"/>
      <c r="AA7" s="584"/>
      <c r="AB7" s="583"/>
      <c r="AC7" s="583"/>
      <c r="AD7" s="583"/>
    </row>
    <row r="8" spans="1:30" s="51" customFormat="1" ht="18" customHeight="1">
      <c r="A8" s="1098" t="s">
        <v>598</v>
      </c>
      <c r="B8" s="1099"/>
      <c r="C8" s="1099"/>
      <c r="D8" s="1099"/>
      <c r="E8" s="1099"/>
      <c r="F8" s="1100"/>
      <c r="G8" s="22"/>
      <c r="H8" s="22"/>
      <c r="I8" s="583"/>
      <c r="J8" s="583"/>
      <c r="K8" s="583"/>
      <c r="L8" s="585"/>
      <c r="M8" s="583" t="s">
        <v>719</v>
      </c>
      <c r="N8" s="583">
        <f>SUM(R8:AC8)</f>
        <v>169100</v>
      </c>
      <c r="O8" s="583"/>
      <c r="P8" s="583"/>
      <c r="Q8" s="583"/>
      <c r="R8" s="583">
        <v>10000</v>
      </c>
      <c r="S8" s="583">
        <v>10000</v>
      </c>
      <c r="T8" s="583">
        <v>15000</v>
      </c>
      <c r="U8" s="584">
        <v>12100</v>
      </c>
      <c r="V8" s="584">
        <v>17000</v>
      </c>
      <c r="W8" s="584">
        <v>20000</v>
      </c>
      <c r="X8" s="584">
        <v>10000</v>
      </c>
      <c r="Y8" s="584">
        <v>10000</v>
      </c>
      <c r="Z8" s="584">
        <v>20000</v>
      </c>
      <c r="AA8" s="584">
        <v>15000</v>
      </c>
      <c r="AB8" s="584">
        <v>20000</v>
      </c>
      <c r="AC8" s="584">
        <v>10000</v>
      </c>
      <c r="AD8" s="586"/>
    </row>
    <row r="9" spans="1:30" ht="18" customHeight="1">
      <c r="A9" s="97" t="s">
        <v>658</v>
      </c>
      <c r="B9" s="1101" t="s">
        <v>659</v>
      </c>
      <c r="C9" s="1066"/>
      <c r="D9" s="1066"/>
      <c r="E9" s="1066"/>
      <c r="F9" s="1093"/>
      <c r="I9" s="583"/>
      <c r="J9" s="583"/>
      <c r="K9" s="583"/>
      <c r="L9" s="583"/>
      <c r="M9" s="583"/>
      <c r="N9" s="583"/>
      <c r="O9" s="583"/>
      <c r="P9" s="583"/>
      <c r="Q9" s="583"/>
      <c r="R9" s="583"/>
      <c r="S9" s="583"/>
      <c r="T9" s="583"/>
      <c r="U9" s="583"/>
      <c r="V9" s="583"/>
      <c r="W9" s="584"/>
      <c r="X9" s="584"/>
      <c r="Y9" s="584"/>
      <c r="Z9" s="584"/>
      <c r="AA9" s="584"/>
      <c r="AB9" s="583"/>
      <c r="AC9" s="583"/>
      <c r="AD9" s="583"/>
    </row>
    <row r="10" spans="1:30" ht="18" customHeight="1">
      <c r="A10" s="97" t="s">
        <v>660</v>
      </c>
      <c r="B10" s="1066" t="s">
        <v>661</v>
      </c>
      <c r="C10" s="1066"/>
      <c r="D10" s="1066"/>
      <c r="E10" s="1066"/>
      <c r="F10" s="1093"/>
      <c r="I10" s="583"/>
      <c r="J10" s="583"/>
      <c r="K10" s="583"/>
      <c r="L10" s="583"/>
      <c r="M10" s="583"/>
      <c r="N10" s="583"/>
      <c r="O10" s="583"/>
      <c r="P10" s="583"/>
      <c r="Q10" s="583"/>
      <c r="R10" s="583"/>
      <c r="S10" s="583"/>
      <c r="T10" s="583"/>
      <c r="U10" s="583"/>
      <c r="V10" s="583"/>
      <c r="W10" s="583"/>
      <c r="X10" s="583"/>
      <c r="Y10" s="583"/>
      <c r="Z10" s="583"/>
      <c r="AA10" s="583"/>
      <c r="AB10" s="583"/>
      <c r="AC10" s="583"/>
      <c r="AD10" s="583"/>
    </row>
    <row r="11" spans="1:30" ht="18" customHeight="1">
      <c r="A11" s="97" t="s">
        <v>662</v>
      </c>
      <c r="B11" s="1066" t="s">
        <v>663</v>
      </c>
      <c r="C11" s="1066"/>
      <c r="D11" s="1066"/>
      <c r="E11" s="1066"/>
      <c r="F11" s="1093"/>
    </row>
    <row r="12" spans="1:30" ht="18" customHeight="1">
      <c r="A12" s="97" t="s">
        <v>664</v>
      </c>
      <c r="B12" s="1066" t="s">
        <v>665</v>
      </c>
      <c r="C12" s="1066"/>
      <c r="D12" s="1066"/>
      <c r="E12" s="1066"/>
      <c r="F12" s="1093"/>
    </row>
    <row r="13" spans="1:30" ht="18" customHeight="1">
      <c r="A13" s="98" t="s">
        <v>967</v>
      </c>
      <c r="B13" s="1066" t="s">
        <v>666</v>
      </c>
      <c r="C13" s="1066"/>
      <c r="D13" s="1066"/>
      <c r="E13" s="1066"/>
      <c r="F13" s="1093"/>
    </row>
    <row r="14" spans="1:30" ht="18" customHeight="1">
      <c r="A14" s="97" t="s">
        <v>667</v>
      </c>
      <c r="B14" s="1066" t="s">
        <v>668</v>
      </c>
      <c r="C14" s="1066"/>
      <c r="D14" s="1066"/>
      <c r="E14" s="1066"/>
      <c r="F14" s="1093"/>
    </row>
    <row r="15" spans="1:30" ht="18" customHeight="1">
      <c r="A15" s="97" t="s">
        <v>669</v>
      </c>
      <c r="B15" s="1066" t="s">
        <v>670</v>
      </c>
      <c r="C15" s="1066"/>
      <c r="D15" s="1066"/>
      <c r="E15" s="1066"/>
      <c r="F15" s="1093"/>
    </row>
    <row r="16" spans="1:30" ht="18" customHeight="1">
      <c r="A16" s="97" t="s">
        <v>671</v>
      </c>
      <c r="B16" s="1066" t="s">
        <v>672</v>
      </c>
      <c r="C16" s="1066"/>
      <c r="D16" s="1066"/>
      <c r="E16" s="1066"/>
      <c r="F16" s="1093"/>
    </row>
    <row r="17" spans="1:6" ht="18" customHeight="1">
      <c r="A17" s="97" t="s">
        <v>673</v>
      </c>
      <c r="B17" s="1066" t="s">
        <v>674</v>
      </c>
      <c r="C17" s="1066"/>
      <c r="D17" s="1066"/>
      <c r="E17" s="1066"/>
      <c r="F17" s="1093"/>
    </row>
    <row r="18" spans="1:6" ht="18" customHeight="1">
      <c r="A18" s="98" t="s">
        <v>675</v>
      </c>
      <c r="B18" s="1066" t="s">
        <v>676</v>
      </c>
      <c r="C18" s="1066"/>
      <c r="D18" s="1066"/>
      <c r="E18" s="1066"/>
      <c r="F18" s="1093"/>
    </row>
    <row r="19" spans="1:6" ht="18" customHeight="1">
      <c r="A19" s="227" t="s">
        <v>677</v>
      </c>
      <c r="B19" s="1066" t="s">
        <v>678</v>
      </c>
      <c r="C19" s="1066"/>
      <c r="D19" s="1066"/>
      <c r="E19" s="1066"/>
      <c r="F19" s="1093"/>
    </row>
    <row r="20" spans="1:6" ht="18" customHeight="1">
      <c r="A20" s="98" t="s">
        <v>679</v>
      </c>
      <c r="B20" s="1066" t="s">
        <v>680</v>
      </c>
      <c r="C20" s="1066"/>
      <c r="D20" s="1066"/>
      <c r="E20" s="1066"/>
      <c r="F20" s="1093"/>
    </row>
    <row r="21" spans="1:6" ht="18" customHeight="1">
      <c r="A21" s="97" t="s">
        <v>681</v>
      </c>
      <c r="B21" s="1066" t="s">
        <v>682</v>
      </c>
      <c r="C21" s="1066"/>
      <c r="D21" s="1066"/>
      <c r="E21" s="1066"/>
      <c r="F21" s="1093"/>
    </row>
    <row r="22" spans="1:6" ht="18" customHeight="1">
      <c r="A22" s="97" t="s">
        <v>683</v>
      </c>
      <c r="B22" s="1066" t="s">
        <v>684</v>
      </c>
      <c r="C22" s="1066"/>
      <c r="D22" s="1066"/>
      <c r="E22" s="1066"/>
      <c r="F22" s="1093"/>
    </row>
    <row r="23" spans="1:6" ht="18" customHeight="1">
      <c r="A23" s="97" t="s">
        <v>685</v>
      </c>
      <c r="B23" s="1066" t="s">
        <v>686</v>
      </c>
      <c r="C23" s="1066"/>
      <c r="D23" s="1066"/>
      <c r="E23" s="1066"/>
      <c r="F23" s="1093"/>
    </row>
    <row r="24" spans="1:6" ht="18" customHeight="1">
      <c r="A24" s="98" t="s">
        <v>687</v>
      </c>
      <c r="B24" s="1066" t="s">
        <v>688</v>
      </c>
      <c r="C24" s="1066"/>
      <c r="D24" s="1066"/>
      <c r="E24" s="1066"/>
      <c r="F24" s="1093"/>
    </row>
    <row r="25" spans="1:6" ht="18" customHeight="1">
      <c r="A25" s="97" t="s">
        <v>689</v>
      </c>
      <c r="B25" s="1066" t="s">
        <v>690</v>
      </c>
      <c r="C25" s="1066"/>
      <c r="D25" s="1066"/>
      <c r="E25" s="1066"/>
      <c r="F25" s="1093"/>
    </row>
    <row r="26" spans="1:6" ht="18" customHeight="1">
      <c r="A26" s="97" t="s">
        <v>691</v>
      </c>
      <c r="B26" s="1066" t="s">
        <v>692</v>
      </c>
      <c r="C26" s="1066"/>
      <c r="D26" s="1066"/>
      <c r="E26" s="1066"/>
      <c r="F26" s="1093"/>
    </row>
    <row r="27" spans="1:6" ht="18" customHeight="1">
      <c r="A27" s="97" t="s">
        <v>693</v>
      </c>
      <c r="B27" s="1066" t="s">
        <v>694</v>
      </c>
      <c r="C27" s="1066"/>
      <c r="D27" s="1066"/>
      <c r="E27" s="1066"/>
      <c r="F27" s="1093"/>
    </row>
    <row r="28" spans="1:6" ht="18" customHeight="1">
      <c r="A28" s="97" t="s">
        <v>695</v>
      </c>
      <c r="B28" s="1066" t="s">
        <v>696</v>
      </c>
      <c r="C28" s="1066"/>
      <c r="D28" s="1066"/>
      <c r="E28" s="1066"/>
      <c r="F28" s="1093"/>
    </row>
    <row r="29" spans="1:6" ht="18" customHeight="1" thickBot="1">
      <c r="A29" s="228" t="s">
        <v>697</v>
      </c>
      <c r="B29" s="1074"/>
      <c r="C29" s="1074"/>
      <c r="D29" s="1074"/>
      <c r="E29" s="1074"/>
      <c r="F29" s="1105"/>
    </row>
    <row r="30" spans="1:6" ht="3.95" customHeight="1">
      <c r="A30" s="1106"/>
      <c r="B30" s="1107"/>
      <c r="C30" s="1107"/>
      <c r="D30" s="1107"/>
      <c r="E30" s="1107"/>
      <c r="F30" s="1108"/>
    </row>
    <row r="31" spans="1:6" ht="24.75" customHeight="1">
      <c r="A31" s="301" t="s">
        <v>17</v>
      </c>
      <c r="B31" s="1109" t="s">
        <v>127</v>
      </c>
      <c r="C31" s="1109"/>
      <c r="D31" s="151" t="s">
        <v>637</v>
      </c>
      <c r="E31" s="299" t="s">
        <v>127</v>
      </c>
      <c r="F31" s="153" t="s">
        <v>637</v>
      </c>
    </row>
    <row r="32" spans="1:6" ht="21.75" customHeight="1">
      <c r="A32" s="301" t="s">
        <v>22</v>
      </c>
      <c r="B32" s="1110" t="s">
        <v>29</v>
      </c>
      <c r="C32" s="1110"/>
      <c r="D32" s="298" t="s">
        <v>527</v>
      </c>
      <c r="E32" s="300" t="s">
        <v>29</v>
      </c>
      <c r="F32" s="99" t="s">
        <v>527</v>
      </c>
    </row>
    <row r="33" spans="1:8" ht="18" customHeight="1">
      <c r="A33" s="1111" t="s">
        <v>1</v>
      </c>
      <c r="B33" s="300" t="s">
        <v>7</v>
      </c>
      <c r="C33" s="1110" t="s">
        <v>698</v>
      </c>
      <c r="D33" s="1110"/>
      <c r="E33" s="1110" t="s">
        <v>337</v>
      </c>
      <c r="F33" s="1112"/>
    </row>
    <row r="34" spans="1:8" ht="38.25" customHeight="1">
      <c r="A34" s="1111"/>
      <c r="B34" s="511" t="s">
        <v>1332</v>
      </c>
      <c r="C34" s="152" t="s">
        <v>827</v>
      </c>
      <c r="D34" s="152" t="s">
        <v>828</v>
      </c>
      <c r="E34" s="152" t="s">
        <v>896</v>
      </c>
      <c r="F34" s="179" t="s">
        <v>897</v>
      </c>
      <c r="H34" s="21"/>
    </row>
    <row r="35" spans="1:8" s="101" customFormat="1" ht="24" customHeight="1">
      <c r="A35" s="100" t="s">
        <v>953</v>
      </c>
      <c r="B35" s="83">
        <f>1134900+L7</f>
        <v>1304000</v>
      </c>
      <c r="C35" s="83">
        <f>1234900+L7</f>
        <v>1404000</v>
      </c>
      <c r="D35" s="83">
        <f>1324900+L7</f>
        <v>1494000</v>
      </c>
      <c r="E35" s="83">
        <f>1424900+L7</f>
        <v>1594000</v>
      </c>
      <c r="F35" s="84">
        <f>1514900+L7</f>
        <v>1684000</v>
      </c>
      <c r="H35" s="102"/>
    </row>
    <row r="36" spans="1:8" ht="18" customHeight="1">
      <c r="A36" s="88" t="s">
        <v>4</v>
      </c>
      <c r="B36" s="89" t="s">
        <v>16</v>
      </c>
      <c r="C36" s="89"/>
      <c r="D36" s="89"/>
      <c r="E36" s="89"/>
      <c r="F36" s="90"/>
      <c r="H36" s="21"/>
    </row>
    <row r="37" spans="1:8" ht="18" customHeight="1">
      <c r="A37" s="85" t="s">
        <v>1653</v>
      </c>
      <c r="B37" s="86" t="s">
        <v>16</v>
      </c>
      <c r="C37" s="86"/>
      <c r="D37" s="86"/>
      <c r="E37" s="86"/>
      <c r="F37" s="87"/>
      <c r="H37" s="21"/>
    </row>
    <row r="38" spans="1:8" ht="3.75" customHeight="1">
      <c r="A38" s="1102"/>
      <c r="B38" s="1103"/>
      <c r="C38" s="1103"/>
      <c r="D38" s="1103"/>
      <c r="E38" s="1103"/>
      <c r="F38" s="1104"/>
      <c r="H38" s="21"/>
    </row>
    <row r="39" spans="1:8" ht="18" customHeight="1">
      <c r="A39" s="88" t="s">
        <v>123</v>
      </c>
      <c r="B39" s="89" t="s">
        <v>16</v>
      </c>
      <c r="C39" s="89" t="s">
        <v>16</v>
      </c>
      <c r="D39" s="89" t="s">
        <v>16</v>
      </c>
      <c r="E39" s="89"/>
      <c r="F39" s="90"/>
      <c r="H39" s="21"/>
    </row>
    <row r="40" spans="1:8" ht="18" customHeight="1">
      <c r="A40" s="85" t="s">
        <v>931</v>
      </c>
      <c r="B40" s="86" t="s">
        <v>16</v>
      </c>
      <c r="C40" s="86" t="s">
        <v>16</v>
      </c>
      <c r="D40" s="86" t="s">
        <v>16</v>
      </c>
      <c r="E40" s="86"/>
      <c r="F40" s="87"/>
      <c r="H40" s="21"/>
    </row>
    <row r="41" spans="1:8" ht="18" customHeight="1">
      <c r="A41" s="88" t="s">
        <v>137</v>
      </c>
      <c r="B41" s="89" t="s">
        <v>16</v>
      </c>
      <c r="C41" s="89" t="s">
        <v>16</v>
      </c>
      <c r="D41" s="89" t="s">
        <v>16</v>
      </c>
      <c r="E41" s="89"/>
      <c r="F41" s="90"/>
      <c r="H41" s="21"/>
    </row>
    <row r="42" spans="1:8" ht="18" customHeight="1">
      <c r="A42" s="85" t="s">
        <v>699</v>
      </c>
      <c r="B42" s="86" t="s">
        <v>16</v>
      </c>
      <c r="C42" s="86" t="s">
        <v>16</v>
      </c>
      <c r="D42" s="86" t="s">
        <v>16</v>
      </c>
      <c r="E42" s="86"/>
      <c r="F42" s="87"/>
      <c r="H42" s="21"/>
    </row>
    <row r="43" spans="1:8" ht="18" customHeight="1">
      <c r="A43" s="88" t="s">
        <v>588</v>
      </c>
      <c r="B43" s="89" t="s">
        <v>16</v>
      </c>
      <c r="C43" s="89" t="s">
        <v>16</v>
      </c>
      <c r="D43" s="89" t="s">
        <v>16</v>
      </c>
      <c r="E43" s="89"/>
      <c r="F43" s="90"/>
      <c r="H43" s="21"/>
    </row>
    <row r="44" spans="1:8" ht="3.75" customHeight="1">
      <c r="A44" s="1102"/>
      <c r="B44" s="1103"/>
      <c r="C44" s="1103"/>
      <c r="D44" s="1103"/>
      <c r="E44" s="1103"/>
      <c r="F44" s="1104"/>
      <c r="H44" s="21"/>
    </row>
    <row r="45" spans="1:8" ht="18" customHeight="1">
      <c r="A45" s="88" t="s">
        <v>120</v>
      </c>
      <c r="B45" s="89"/>
      <c r="C45" s="89" t="s">
        <v>16</v>
      </c>
      <c r="D45" s="89" t="s">
        <v>16</v>
      </c>
      <c r="E45" s="89" t="s">
        <v>16</v>
      </c>
      <c r="F45" s="90" t="s">
        <v>16</v>
      </c>
      <c r="H45" s="21"/>
    </row>
    <row r="46" spans="1:8" ht="18" customHeight="1">
      <c r="A46" s="85" t="s">
        <v>30</v>
      </c>
      <c r="B46" s="86"/>
      <c r="C46" s="86" t="s">
        <v>16</v>
      </c>
      <c r="D46" s="86" t="s">
        <v>16</v>
      </c>
      <c r="E46" s="86" t="s">
        <v>16</v>
      </c>
      <c r="F46" s="87" t="s">
        <v>16</v>
      </c>
      <c r="H46" s="21"/>
    </row>
    <row r="47" spans="1:8" ht="18" customHeight="1">
      <c r="A47" s="88" t="s">
        <v>650</v>
      </c>
      <c r="B47" s="89"/>
      <c r="C47" s="89" t="s">
        <v>16</v>
      </c>
      <c r="D47" s="89" t="s">
        <v>16</v>
      </c>
      <c r="E47" s="89" t="s">
        <v>16</v>
      </c>
      <c r="F47" s="90" t="s">
        <v>16</v>
      </c>
      <c r="H47" s="21"/>
    </row>
    <row r="48" spans="1:8" s="103" customFormat="1" ht="18" customHeight="1">
      <c r="A48" s="85" t="s">
        <v>116</v>
      </c>
      <c r="B48" s="86"/>
      <c r="C48" s="86" t="s">
        <v>16</v>
      </c>
      <c r="D48" s="86" t="s">
        <v>16</v>
      </c>
      <c r="E48" s="86" t="s">
        <v>16</v>
      </c>
      <c r="F48" s="87" t="s">
        <v>16</v>
      </c>
      <c r="H48" s="21"/>
    </row>
    <row r="49" spans="1:8" ht="18" customHeight="1">
      <c r="A49" s="88" t="s">
        <v>254</v>
      </c>
      <c r="B49" s="89"/>
      <c r="C49" s="89" t="s">
        <v>16</v>
      </c>
      <c r="D49" s="89" t="s">
        <v>16</v>
      </c>
      <c r="E49" s="89" t="s">
        <v>16</v>
      </c>
      <c r="F49" s="90" t="s">
        <v>16</v>
      </c>
      <c r="H49" s="21"/>
    </row>
    <row r="50" spans="1:8" ht="18" customHeight="1">
      <c r="A50" s="85" t="s">
        <v>28</v>
      </c>
      <c r="B50" s="86"/>
      <c r="C50" s="86" t="s">
        <v>16</v>
      </c>
      <c r="D50" s="86" t="s">
        <v>16</v>
      </c>
      <c r="E50" s="86" t="s">
        <v>16</v>
      </c>
      <c r="F50" s="87" t="s">
        <v>16</v>
      </c>
      <c r="H50" s="21"/>
    </row>
    <row r="51" spans="1:8" ht="18" customHeight="1">
      <c r="A51" s="88" t="s">
        <v>257</v>
      </c>
      <c r="B51" s="89"/>
      <c r="C51" s="89" t="s">
        <v>16</v>
      </c>
      <c r="D51" s="89" t="s">
        <v>16</v>
      </c>
      <c r="E51" s="89" t="s">
        <v>16</v>
      </c>
      <c r="F51" s="90" t="s">
        <v>16</v>
      </c>
      <c r="H51" s="21"/>
    </row>
    <row r="52" spans="1:8" ht="18" customHeight="1">
      <c r="A52" s="85" t="s">
        <v>651</v>
      </c>
      <c r="B52" s="86"/>
      <c r="C52" s="86" t="s">
        <v>16</v>
      </c>
      <c r="D52" s="86" t="s">
        <v>16</v>
      </c>
      <c r="E52" s="86" t="s">
        <v>16</v>
      </c>
      <c r="F52" s="87" t="s">
        <v>16</v>
      </c>
      <c r="H52" s="21"/>
    </row>
    <row r="53" spans="1:8" ht="18" customHeight="1">
      <c r="A53" s="88" t="s">
        <v>652</v>
      </c>
      <c r="B53" s="89"/>
      <c r="C53" s="89" t="s">
        <v>16</v>
      </c>
      <c r="D53" s="89" t="s">
        <v>16</v>
      </c>
      <c r="E53" s="89" t="s">
        <v>16</v>
      </c>
      <c r="F53" s="90" t="s">
        <v>16</v>
      </c>
      <c r="H53" s="21"/>
    </row>
    <row r="54" spans="1:8" ht="18" customHeight="1">
      <c r="A54" s="85" t="s">
        <v>654</v>
      </c>
      <c r="B54" s="86"/>
      <c r="C54" s="86" t="s">
        <v>16</v>
      </c>
      <c r="D54" s="86" t="s">
        <v>16</v>
      </c>
      <c r="E54" s="86" t="s">
        <v>16</v>
      </c>
      <c r="F54" s="87" t="s">
        <v>16</v>
      </c>
      <c r="H54" s="21"/>
    </row>
    <row r="55" spans="1:8" ht="18" customHeight="1">
      <c r="A55" s="88" t="s">
        <v>1658</v>
      </c>
      <c r="B55" s="89"/>
      <c r="C55" s="89" t="s">
        <v>16</v>
      </c>
      <c r="D55" s="89" t="s">
        <v>16</v>
      </c>
      <c r="E55" s="89"/>
      <c r="F55" s="90"/>
      <c r="H55" s="21"/>
    </row>
    <row r="56" spans="1:8" ht="18" customHeight="1">
      <c r="A56" s="85" t="s">
        <v>113</v>
      </c>
      <c r="B56" s="86"/>
      <c r="C56" s="86" t="s">
        <v>16</v>
      </c>
      <c r="D56" s="86" t="s">
        <v>16</v>
      </c>
      <c r="E56" s="86" t="s">
        <v>16</v>
      </c>
      <c r="F56" s="87" t="s">
        <v>16</v>
      </c>
      <c r="H56" s="21"/>
    </row>
    <row r="57" spans="1:8" ht="18" customHeight="1">
      <c r="A57" s="88" t="s">
        <v>111</v>
      </c>
      <c r="B57" s="89"/>
      <c r="C57" s="89" t="s">
        <v>16</v>
      </c>
      <c r="D57" s="89" t="s">
        <v>16</v>
      </c>
      <c r="E57" s="89" t="s">
        <v>16</v>
      </c>
      <c r="F57" s="90" t="s">
        <v>16</v>
      </c>
    </row>
    <row r="58" spans="1:8" ht="18" customHeight="1">
      <c r="A58" s="85" t="s">
        <v>703</v>
      </c>
      <c r="B58" s="86"/>
      <c r="C58" s="86" t="s">
        <v>16</v>
      </c>
      <c r="D58" s="86" t="s">
        <v>16</v>
      </c>
      <c r="E58" s="86" t="s">
        <v>16</v>
      </c>
      <c r="F58" s="87" t="s">
        <v>16</v>
      </c>
    </row>
    <row r="59" spans="1:8" ht="18" customHeight="1">
      <c r="A59" s="88" t="s">
        <v>51</v>
      </c>
      <c r="B59" s="89"/>
      <c r="C59" s="89" t="s">
        <v>16</v>
      </c>
      <c r="D59" s="89" t="s">
        <v>16</v>
      </c>
      <c r="E59" s="89" t="s">
        <v>16</v>
      </c>
      <c r="F59" s="90" t="s">
        <v>16</v>
      </c>
    </row>
    <row r="60" spans="1:8" ht="3.75" customHeight="1">
      <c r="A60" s="1102"/>
      <c r="B60" s="1103"/>
      <c r="C60" s="1103"/>
      <c r="D60" s="1103"/>
      <c r="E60" s="1103"/>
      <c r="F60" s="1104"/>
      <c r="H60" s="21"/>
    </row>
    <row r="61" spans="1:8" ht="18" customHeight="1">
      <c r="A61" s="85" t="s">
        <v>655</v>
      </c>
      <c r="B61" s="86"/>
      <c r="C61" s="86"/>
      <c r="D61" s="86"/>
      <c r="E61" s="86" t="s">
        <v>16</v>
      </c>
      <c r="F61" s="87" t="s">
        <v>16</v>
      </c>
    </row>
    <row r="62" spans="1:8" ht="18" customHeight="1">
      <c r="A62" s="88" t="s">
        <v>125</v>
      </c>
      <c r="B62" s="89"/>
      <c r="C62" s="89"/>
      <c r="D62" s="89"/>
      <c r="E62" s="89" t="s">
        <v>16</v>
      </c>
      <c r="F62" s="90" t="s">
        <v>16</v>
      </c>
    </row>
    <row r="63" spans="1:8" ht="18" customHeight="1">
      <c r="A63" s="85" t="s">
        <v>119</v>
      </c>
      <c r="B63" s="86"/>
      <c r="C63" s="86"/>
      <c r="D63" s="86"/>
      <c r="E63" s="86" t="s">
        <v>16</v>
      </c>
      <c r="F63" s="87" t="s">
        <v>16</v>
      </c>
      <c r="H63" s="21"/>
    </row>
    <row r="64" spans="1:8" ht="18" customHeight="1">
      <c r="A64" s="88" t="s">
        <v>145</v>
      </c>
      <c r="B64" s="89"/>
      <c r="C64" s="89"/>
      <c r="D64" s="89"/>
      <c r="E64" s="89" t="s">
        <v>16</v>
      </c>
      <c r="F64" s="90" t="s">
        <v>16</v>
      </c>
      <c r="H64" s="21"/>
    </row>
    <row r="65" spans="1:10" ht="18" customHeight="1">
      <c r="A65" s="85" t="s">
        <v>117</v>
      </c>
      <c r="B65" s="86"/>
      <c r="C65" s="86"/>
      <c r="D65" s="86"/>
      <c r="E65" s="86" t="s">
        <v>16</v>
      </c>
      <c r="F65" s="87" t="s">
        <v>16</v>
      </c>
      <c r="H65" s="21"/>
    </row>
    <row r="66" spans="1:10" ht="18" customHeight="1">
      <c r="A66" s="88" t="s">
        <v>256</v>
      </c>
      <c r="B66" s="89"/>
      <c r="C66" s="89"/>
      <c r="D66" s="89"/>
      <c r="E66" s="89" t="s">
        <v>16</v>
      </c>
      <c r="F66" s="90" t="s">
        <v>16</v>
      </c>
      <c r="H66" s="21"/>
    </row>
    <row r="67" spans="1:10" ht="18" customHeight="1">
      <c r="A67" s="85" t="s">
        <v>27</v>
      </c>
      <c r="B67" s="86"/>
      <c r="C67" s="86"/>
      <c r="D67" s="86"/>
      <c r="E67" s="86" t="s">
        <v>16</v>
      </c>
      <c r="F67" s="87" t="s">
        <v>16</v>
      </c>
      <c r="H67" s="21"/>
    </row>
    <row r="68" spans="1:10" ht="18" customHeight="1">
      <c r="A68" s="88" t="s">
        <v>69</v>
      </c>
      <c r="B68" s="89"/>
      <c r="C68" s="89"/>
      <c r="D68" s="89"/>
      <c r="E68" s="89" t="s">
        <v>16</v>
      </c>
      <c r="F68" s="90" t="s">
        <v>16</v>
      </c>
      <c r="H68" s="21"/>
    </row>
    <row r="69" spans="1:10" ht="18" customHeight="1">
      <c r="A69" s="85" t="s">
        <v>656</v>
      </c>
      <c r="B69" s="86"/>
      <c r="C69" s="86"/>
      <c r="D69" s="86"/>
      <c r="E69" s="86" t="s">
        <v>16</v>
      </c>
      <c r="F69" s="87" t="s">
        <v>16</v>
      </c>
      <c r="H69" s="21"/>
    </row>
    <row r="70" spans="1:10" ht="18" customHeight="1">
      <c r="A70" s="88" t="s">
        <v>115</v>
      </c>
      <c r="B70" s="89"/>
      <c r="C70" s="89"/>
      <c r="D70" s="89"/>
      <c r="E70" s="89" t="s">
        <v>16</v>
      </c>
      <c r="F70" s="90" t="s">
        <v>16</v>
      </c>
      <c r="H70" s="21"/>
    </row>
    <row r="71" spans="1:10" ht="42" customHeight="1">
      <c r="A71" s="85" t="s">
        <v>1659</v>
      </c>
      <c r="B71" s="86"/>
      <c r="C71" s="86"/>
      <c r="D71" s="86"/>
      <c r="E71" s="86" t="s">
        <v>16</v>
      </c>
      <c r="F71" s="87" t="s">
        <v>16</v>
      </c>
      <c r="H71" s="21"/>
    </row>
    <row r="72" spans="1:10" ht="18" customHeight="1">
      <c r="A72" s="163" t="s">
        <v>112</v>
      </c>
      <c r="B72" s="164"/>
      <c r="C72" s="164"/>
      <c r="D72" s="164"/>
      <c r="E72" s="164" t="s">
        <v>16</v>
      </c>
      <c r="F72" s="165" t="s">
        <v>16</v>
      </c>
      <c r="H72" s="21"/>
    </row>
    <row r="73" spans="1:10" ht="18" customHeight="1">
      <c r="A73" s="91" t="s">
        <v>258</v>
      </c>
      <c r="B73" s="92"/>
      <c r="C73" s="92"/>
      <c r="D73" s="92"/>
      <c r="E73" s="92" t="s">
        <v>16</v>
      </c>
      <c r="F73" s="93" t="s">
        <v>16</v>
      </c>
      <c r="H73" s="21"/>
    </row>
    <row r="74" spans="1:10" ht="18" customHeight="1">
      <c r="A74" s="163" t="s">
        <v>338</v>
      </c>
      <c r="B74" s="164"/>
      <c r="C74" s="164"/>
      <c r="D74" s="164"/>
      <c r="E74" s="164" t="s">
        <v>16</v>
      </c>
      <c r="F74" s="165" t="s">
        <v>16</v>
      </c>
      <c r="H74" s="21"/>
    </row>
    <row r="75" spans="1:10" ht="18" customHeight="1">
      <c r="A75" s="91" t="s">
        <v>114</v>
      </c>
      <c r="B75" s="92"/>
      <c r="C75" s="92"/>
      <c r="D75" s="92"/>
      <c r="E75" s="92" t="s">
        <v>16</v>
      </c>
      <c r="F75" s="93" t="s">
        <v>16</v>
      </c>
      <c r="H75" s="21"/>
    </row>
    <row r="76" spans="1:10" ht="18" customHeight="1">
      <c r="A76" s="163" t="s">
        <v>700</v>
      </c>
      <c r="B76" s="164"/>
      <c r="C76" s="164"/>
      <c r="D76" s="164"/>
      <c r="E76" s="164" t="s">
        <v>16</v>
      </c>
      <c r="F76" s="165" t="s">
        <v>16</v>
      </c>
      <c r="H76" s="21"/>
    </row>
    <row r="77" spans="1:10" ht="18" customHeight="1">
      <c r="A77" s="91" t="s">
        <v>588</v>
      </c>
      <c r="B77" s="92"/>
      <c r="C77" s="92"/>
      <c r="D77" s="92"/>
      <c r="E77" s="92" t="s">
        <v>16</v>
      </c>
      <c r="F77" s="93" t="s">
        <v>16</v>
      </c>
      <c r="H77" s="21"/>
    </row>
    <row r="78" spans="1:10" s="51" customFormat="1" ht="24" customHeight="1" thickBot="1">
      <c r="A78" s="180" t="s">
        <v>953</v>
      </c>
      <c r="B78" s="181">
        <f>B35</f>
        <v>1304000</v>
      </c>
      <c r="C78" s="181">
        <f t="shared" ref="C78:F78" si="0">C35</f>
        <v>1404000</v>
      </c>
      <c r="D78" s="181">
        <f t="shared" si="0"/>
        <v>1494000</v>
      </c>
      <c r="E78" s="181">
        <f t="shared" si="0"/>
        <v>1594000</v>
      </c>
      <c r="F78" s="182">
        <f t="shared" si="0"/>
        <v>1684000</v>
      </c>
    </row>
    <row r="79" spans="1:10" s="1" customFormat="1" ht="8.25" customHeight="1">
      <c r="A79" s="173"/>
      <c r="B79" s="168"/>
      <c r="C79" s="168"/>
      <c r="D79" s="168"/>
      <c r="E79" s="168"/>
      <c r="F79" s="168"/>
      <c r="G79" s="168"/>
      <c r="H79" s="168"/>
      <c r="I79" s="168"/>
      <c r="J79" s="168"/>
    </row>
    <row r="80" spans="1:10" s="1" customFormat="1" ht="18" customHeight="1">
      <c r="A80" s="258" t="s">
        <v>935</v>
      </c>
      <c r="B80" s="224"/>
      <c r="C80" s="224"/>
      <c r="D80" s="224"/>
      <c r="E80" s="224"/>
      <c r="F80" s="224"/>
      <c r="G80" s="168"/>
      <c r="H80" s="168"/>
      <c r="I80" s="168"/>
      <c r="J80" s="168"/>
    </row>
    <row r="81" spans="1:11" s="21" customFormat="1" ht="18" customHeight="1">
      <c r="A81" s="225" t="s">
        <v>936</v>
      </c>
      <c r="B81" s="225"/>
      <c r="C81" s="225"/>
      <c r="D81" s="225"/>
      <c r="E81" s="225"/>
      <c r="F81" s="226"/>
      <c r="G81" s="17"/>
      <c r="H81" s="17"/>
      <c r="I81" s="17"/>
      <c r="J81" s="17"/>
      <c r="K81" s="17"/>
    </row>
    <row r="82" spans="1:11" ht="18" customHeight="1">
      <c r="A82" s="225" t="s">
        <v>937</v>
      </c>
      <c r="B82" s="225"/>
      <c r="C82" s="225"/>
      <c r="D82" s="225"/>
      <c r="E82" s="225"/>
      <c r="F82" s="226"/>
      <c r="G82" s="17"/>
      <c r="H82" s="17"/>
      <c r="I82" s="17"/>
      <c r="J82" s="17"/>
      <c r="K82" s="17"/>
    </row>
    <row r="83" spans="1:11" ht="167.25" customHeight="1">
      <c r="A83" s="1078" t="s">
        <v>938</v>
      </c>
      <c r="B83" s="1078"/>
      <c r="C83" s="1078"/>
      <c r="D83" s="1078"/>
      <c r="E83" s="1078"/>
      <c r="F83" s="1078"/>
      <c r="G83" s="104"/>
      <c r="H83" s="104"/>
      <c r="I83" s="104"/>
      <c r="J83" s="104"/>
      <c r="K83" s="104"/>
    </row>
    <row r="84" spans="1:11">
      <c r="A84" s="35"/>
    </row>
    <row r="86" spans="1:11">
      <c r="B86" s="22"/>
      <c r="C86" s="22"/>
      <c r="D86" s="22"/>
      <c r="E86" s="22"/>
      <c r="F86" s="22"/>
    </row>
    <row r="87" spans="1:11">
      <c r="B87" s="22"/>
      <c r="C87" s="22"/>
      <c r="D87" s="22"/>
      <c r="E87" s="22"/>
      <c r="F87" s="22"/>
    </row>
    <row r="88" spans="1:11" ht="49.5">
      <c r="A88" s="105"/>
      <c r="B88" s="22"/>
      <c r="C88" s="22"/>
      <c r="D88" s="22"/>
      <c r="E88" s="22"/>
      <c r="F88" s="22"/>
    </row>
    <row r="89" spans="1:11">
      <c r="B89" s="22"/>
      <c r="C89" s="22"/>
      <c r="D89" s="22"/>
      <c r="E89" s="22"/>
      <c r="F89" s="22"/>
    </row>
    <row r="90" spans="1:11">
      <c r="B90" s="22"/>
      <c r="C90" s="22"/>
      <c r="D90" s="22"/>
      <c r="E90" s="22"/>
      <c r="F90" s="22"/>
    </row>
    <row r="91" spans="1:11">
      <c r="B91" s="22"/>
      <c r="C91" s="22"/>
      <c r="D91" s="22"/>
      <c r="E91" s="22"/>
      <c r="F91" s="22"/>
    </row>
    <row r="92" spans="1:11">
      <c r="B92" s="22"/>
      <c r="C92" s="22"/>
      <c r="D92" s="22"/>
      <c r="E92" s="22"/>
      <c r="F92" s="22"/>
    </row>
    <row r="93" spans="1:11">
      <c r="B93" s="22"/>
      <c r="C93" s="22"/>
      <c r="D93" s="22"/>
      <c r="E93" s="22"/>
      <c r="F93" s="22"/>
    </row>
    <row r="94" spans="1:11">
      <c r="B94" s="22"/>
      <c r="C94" s="22"/>
      <c r="D94" s="22"/>
      <c r="E94" s="22"/>
      <c r="F94" s="22"/>
    </row>
    <row r="95" spans="1:11" ht="136.5" customHeight="1">
      <c r="B95" s="22"/>
      <c r="C95" s="22"/>
      <c r="D95" s="22"/>
      <c r="E95" s="22"/>
      <c r="F95" s="22"/>
    </row>
    <row r="101" spans="7:26" s="25" customFormat="1" ht="187.5" customHeight="1">
      <c r="G101" s="22"/>
      <c r="H101" s="22"/>
      <c r="I101" s="22"/>
      <c r="J101" s="22"/>
      <c r="K101" s="22"/>
      <c r="L101" s="22"/>
      <c r="M101" s="22"/>
      <c r="N101" s="22"/>
      <c r="O101" s="22"/>
      <c r="P101" s="22"/>
      <c r="Q101" s="22"/>
      <c r="R101" s="22"/>
      <c r="S101" s="22"/>
      <c r="T101" s="22"/>
      <c r="U101" s="22"/>
      <c r="V101" s="22"/>
      <c r="W101" s="22"/>
      <c r="X101" s="22"/>
      <c r="Y101" s="22"/>
      <c r="Z101" s="22"/>
    </row>
    <row r="696" spans="1:1">
      <c r="A696" s="558"/>
    </row>
  </sheetData>
  <mergeCells count="35">
    <mergeCell ref="A38:F38"/>
    <mergeCell ref="A44:F44"/>
    <mergeCell ref="A60:F60"/>
    <mergeCell ref="A83:F83"/>
    <mergeCell ref="B29:F29"/>
    <mergeCell ref="A30:F30"/>
    <mergeCell ref="B31:C31"/>
    <mergeCell ref="B32:C32"/>
    <mergeCell ref="A33:A34"/>
    <mergeCell ref="C33:D33"/>
    <mergeCell ref="E33:F33"/>
    <mergeCell ref="B28:F28"/>
    <mergeCell ref="B17:F17"/>
    <mergeCell ref="B18:F18"/>
    <mergeCell ref="B19:F19"/>
    <mergeCell ref="B20:F20"/>
    <mergeCell ref="B21:F21"/>
    <mergeCell ref="B22:F22"/>
    <mergeCell ref="B23:F23"/>
    <mergeCell ref="B24:F24"/>
    <mergeCell ref="B25:F25"/>
    <mergeCell ref="B26:F26"/>
    <mergeCell ref="B27:F27"/>
    <mergeCell ref="B16:F16"/>
    <mergeCell ref="A5:F5"/>
    <mergeCell ref="B6:F6"/>
    <mergeCell ref="B7:F7"/>
    <mergeCell ref="A8:F8"/>
    <mergeCell ref="B9:F9"/>
    <mergeCell ref="B10:F10"/>
    <mergeCell ref="B11:F11"/>
    <mergeCell ref="B12:F12"/>
    <mergeCell ref="B13:F13"/>
    <mergeCell ref="B14:F14"/>
    <mergeCell ref="B15:F15"/>
  </mergeCells>
  <printOptions horizontalCentered="1"/>
  <pageMargins left="0" right="0" top="0" bottom="0" header="0" footer="0"/>
  <pageSetup paperSize="9" scale="4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R701"/>
  <sheetViews>
    <sheetView view="pageBreakPreview" zoomScale="55" zoomScaleNormal="55" zoomScaleSheetLayoutView="55" workbookViewId="0">
      <selection activeCell="A6" sqref="A6"/>
    </sheetView>
  </sheetViews>
  <sheetFormatPr defaultRowHeight="12.75"/>
  <cols>
    <col min="1" max="1" width="136.140625" style="14" customWidth="1"/>
    <col min="2" max="3" width="40.7109375" style="14" customWidth="1"/>
    <col min="4" max="4" width="40.7109375" style="4" customWidth="1"/>
    <col min="13" max="13" width="11" bestFit="1" customWidth="1"/>
  </cols>
  <sheetData>
    <row r="1" spans="1:18" s="5" customFormat="1" ht="51" customHeight="1">
      <c r="A1" s="1116"/>
      <c r="B1" s="1116"/>
      <c r="C1" s="1116"/>
      <c r="D1" s="1116"/>
    </row>
    <row r="2" spans="1:18" s="5" customFormat="1" ht="93" customHeight="1">
      <c r="A2" s="1117"/>
      <c r="B2" s="1117"/>
      <c r="C2" s="1117"/>
      <c r="D2" s="1117"/>
    </row>
    <row r="3" spans="1:18" s="5" customFormat="1" ht="23.25" customHeight="1">
      <c r="A3" s="1118"/>
      <c r="B3" s="1118"/>
      <c r="C3" s="1118"/>
      <c r="D3" s="1118"/>
    </row>
    <row r="4" spans="1:18" s="5" customFormat="1" ht="23.25" customHeight="1">
      <c r="A4" s="794"/>
      <c r="B4" s="794"/>
      <c r="C4" s="794"/>
      <c r="D4" s="794"/>
    </row>
    <row r="5" spans="1:18" s="5" customFormat="1" ht="99" customHeight="1" thickBot="1">
      <c r="A5" s="902" t="s">
        <v>1597</v>
      </c>
      <c r="B5" s="902"/>
      <c r="C5" s="902"/>
      <c r="D5" s="902"/>
      <c r="H5"/>
    </row>
    <row r="6" spans="1:18" s="5" customFormat="1" ht="25.5" customHeight="1">
      <c r="A6" s="231" t="s">
        <v>1</v>
      </c>
      <c r="B6" s="112" t="s">
        <v>173</v>
      </c>
      <c r="C6" s="112" t="s">
        <v>13</v>
      </c>
      <c r="D6" s="232" t="s">
        <v>1237</v>
      </c>
      <c r="L6" s="574" t="s">
        <v>366</v>
      </c>
      <c r="M6" s="574" t="s">
        <v>1161</v>
      </c>
      <c r="N6" s="574" t="s">
        <v>1230</v>
      </c>
      <c r="O6" s="574" t="s">
        <v>1240</v>
      </c>
      <c r="P6" s="574" t="s">
        <v>1264</v>
      </c>
      <c r="Q6" s="574" t="s">
        <v>1315</v>
      </c>
      <c r="R6" s="574" t="s">
        <v>1549</v>
      </c>
    </row>
    <row r="7" spans="1:18" s="5" customFormat="1" ht="20.25" customHeight="1">
      <c r="A7" s="628" t="s">
        <v>1071</v>
      </c>
      <c r="B7" s="418">
        <v>789900</v>
      </c>
      <c r="C7" s="613">
        <f>849900+L7</f>
        <v>889900</v>
      </c>
      <c r="D7" s="422">
        <f>949900+L7+20000</f>
        <v>1009900</v>
      </c>
      <c r="L7" s="574">
        <f>SUM(M7:R7)</f>
        <v>40000</v>
      </c>
      <c r="M7" s="574">
        <v>10000</v>
      </c>
      <c r="N7" s="574">
        <v>10000</v>
      </c>
      <c r="O7" s="574">
        <v>5000</v>
      </c>
      <c r="P7" s="574">
        <v>5000</v>
      </c>
      <c r="Q7" s="574">
        <v>5000</v>
      </c>
      <c r="R7" s="574">
        <v>5000</v>
      </c>
    </row>
    <row r="8" spans="1:18" s="5" customFormat="1" ht="20.25" customHeight="1">
      <c r="A8" s="629" t="s">
        <v>1072</v>
      </c>
      <c r="B8" s="630" t="s">
        <v>1073</v>
      </c>
      <c r="C8" s="631" t="s">
        <v>1074</v>
      </c>
      <c r="D8" s="632" t="s">
        <v>1535</v>
      </c>
    </row>
    <row r="9" spans="1:18" s="5" customFormat="1" ht="20.25" customHeight="1">
      <c r="A9" s="628" t="s">
        <v>1520</v>
      </c>
      <c r="B9" s="633"/>
      <c r="C9" s="418">
        <f>964900+L7-35000</f>
        <v>969900</v>
      </c>
      <c r="D9" s="634"/>
    </row>
    <row r="10" spans="1:18" s="5" customFormat="1" ht="20.25" customHeight="1">
      <c r="A10" s="629" t="s">
        <v>1521</v>
      </c>
      <c r="B10" s="633"/>
      <c r="C10" s="633" t="s">
        <v>1530</v>
      </c>
      <c r="D10" s="634"/>
    </row>
    <row r="11" spans="1:18" s="5" customFormat="1" ht="20.25" customHeight="1">
      <c r="A11" s="628" t="s">
        <v>1076</v>
      </c>
      <c r="B11" s="613"/>
      <c r="C11" s="418">
        <f>899900+L7</f>
        <v>939900</v>
      </c>
      <c r="D11" s="422">
        <f>999900+L7+20000</f>
        <v>1059900</v>
      </c>
    </row>
    <row r="12" spans="1:18" s="5" customFormat="1" ht="20.25" customHeight="1">
      <c r="A12" s="629" t="s">
        <v>1072</v>
      </c>
      <c r="B12" s="614"/>
      <c r="C12" s="630" t="s">
        <v>1077</v>
      </c>
      <c r="D12" s="632" t="s">
        <v>1536</v>
      </c>
    </row>
    <row r="13" spans="1:18" s="5" customFormat="1" ht="20.25" customHeight="1">
      <c r="A13" s="628" t="s">
        <v>1537</v>
      </c>
      <c r="B13" s="635"/>
      <c r="C13" s="636"/>
      <c r="D13" s="422">
        <f>999900+L7+100000</f>
        <v>1139900</v>
      </c>
    </row>
    <row r="14" spans="1:18" s="5" customFormat="1" ht="20.25" customHeight="1">
      <c r="A14" s="629" t="s">
        <v>1521</v>
      </c>
      <c r="B14" s="635"/>
      <c r="C14" s="636"/>
      <c r="D14" s="632" t="s">
        <v>1538</v>
      </c>
    </row>
    <row r="15" spans="1:18" s="5" customFormat="1" ht="20.25" customHeight="1">
      <c r="A15" s="628" t="s">
        <v>851</v>
      </c>
      <c r="B15" s="613"/>
      <c r="C15" s="418"/>
      <c r="D15" s="422">
        <f>1059900+L7+20000</f>
        <v>1119900</v>
      </c>
      <c r="H15" s="320"/>
    </row>
    <row r="16" spans="1:18" s="5" customFormat="1" ht="20.25" customHeight="1">
      <c r="A16" s="629" t="s">
        <v>850</v>
      </c>
      <c r="B16" s="614"/>
      <c r="C16" s="606"/>
      <c r="D16" s="632" t="s">
        <v>1539</v>
      </c>
    </row>
    <row r="17" spans="1:11" s="5" customFormat="1" ht="20.25" customHeight="1">
      <c r="A17" s="628" t="s">
        <v>853</v>
      </c>
      <c r="B17" s="613"/>
      <c r="C17" s="418"/>
      <c r="D17" s="422">
        <f>1139900+L7+20000</f>
        <v>1199900</v>
      </c>
      <c r="G17" s="174"/>
      <c r="I17" s="174"/>
    </row>
    <row r="18" spans="1:11" s="5" customFormat="1" ht="20.25" customHeight="1">
      <c r="A18" s="637" t="s">
        <v>850</v>
      </c>
      <c r="B18" s="415"/>
      <c r="C18" s="415"/>
      <c r="D18" s="634" t="s">
        <v>1540</v>
      </c>
    </row>
    <row r="19" spans="1:11" s="15" customFormat="1" ht="20.100000000000001" customHeight="1" thickBot="1">
      <c r="A19" s="237" t="s">
        <v>50</v>
      </c>
      <c r="B19" s="1119">
        <v>5</v>
      </c>
      <c r="C19" s="1119"/>
      <c r="D19" s="1120"/>
      <c r="G19" s="117"/>
      <c r="J19" s="117"/>
    </row>
    <row r="20" spans="1:11" s="5" customFormat="1" ht="29.25" customHeight="1" thickBot="1">
      <c r="A20" s="1113" t="s">
        <v>598</v>
      </c>
      <c r="B20" s="1114"/>
      <c r="C20" s="1114"/>
      <c r="D20" s="1115"/>
    </row>
    <row r="21" spans="1:11" s="121" customFormat="1" ht="21" customHeight="1">
      <c r="A21" s="322" t="s">
        <v>732</v>
      </c>
      <c r="B21" s="1123" t="s">
        <v>775</v>
      </c>
      <c r="C21" s="1123"/>
      <c r="D21" s="323"/>
      <c r="F21" s="175"/>
      <c r="G21" s="175"/>
      <c r="H21" s="175"/>
      <c r="I21" s="175"/>
      <c r="J21" s="175"/>
      <c r="K21" s="175"/>
    </row>
    <row r="22" spans="1:11" s="121" customFormat="1" ht="21" customHeight="1">
      <c r="A22" s="324" t="s">
        <v>738</v>
      </c>
      <c r="B22" s="689" t="s">
        <v>1081</v>
      </c>
      <c r="C22" s="325"/>
      <c r="D22" s="688"/>
      <c r="F22" s="175"/>
      <c r="G22" s="175"/>
      <c r="H22" s="175"/>
      <c r="I22" s="175"/>
      <c r="J22" s="175"/>
      <c r="K22" s="175"/>
    </row>
    <row r="23" spans="1:11" s="121" customFormat="1" ht="21" customHeight="1">
      <c r="A23" s="324" t="s">
        <v>740</v>
      </c>
      <c r="B23" s="689" t="s">
        <v>1082</v>
      </c>
      <c r="C23" s="325"/>
      <c r="D23" s="688"/>
      <c r="F23" s="175"/>
      <c r="G23" s="175"/>
      <c r="H23" s="175"/>
      <c r="I23" s="175"/>
      <c r="J23" s="175"/>
      <c r="K23" s="175"/>
    </row>
    <row r="24" spans="1:11" s="121" customFormat="1" ht="21" customHeight="1">
      <c r="A24" s="324" t="s">
        <v>750</v>
      </c>
      <c r="B24" s="689" t="s">
        <v>859</v>
      </c>
      <c r="C24" s="325"/>
      <c r="D24" s="688"/>
      <c r="F24" s="175"/>
      <c r="G24" s="175"/>
      <c r="H24" s="175"/>
      <c r="I24" s="175"/>
      <c r="J24" s="175"/>
      <c r="K24" s="175"/>
    </row>
    <row r="25" spans="1:11" s="121" customFormat="1" ht="21" customHeight="1">
      <c r="A25" s="324" t="s">
        <v>1083</v>
      </c>
      <c r="B25" s="689" t="s">
        <v>860</v>
      </c>
      <c r="C25" s="325"/>
      <c r="D25" s="688"/>
      <c r="F25" s="175"/>
      <c r="G25" s="175"/>
      <c r="H25" s="175"/>
      <c r="J25" s="175"/>
      <c r="K25" s="175"/>
    </row>
    <row r="26" spans="1:11" s="121" customFormat="1" ht="21" customHeight="1">
      <c r="A26" s="324" t="s">
        <v>756</v>
      </c>
      <c r="B26" s="1124" t="s">
        <v>1084</v>
      </c>
      <c r="C26" s="1124"/>
      <c r="D26" s="1125"/>
      <c r="F26" s="175"/>
      <c r="G26" s="175"/>
      <c r="H26" s="175"/>
      <c r="J26" s="175"/>
      <c r="K26" s="175"/>
    </row>
    <row r="27" spans="1:11" s="121" customFormat="1" ht="21" customHeight="1">
      <c r="A27" s="324" t="s">
        <v>1085</v>
      </c>
      <c r="B27" s="1124" t="s">
        <v>866</v>
      </c>
      <c r="C27" s="1124"/>
      <c r="D27" s="1125"/>
      <c r="F27" s="175"/>
      <c r="G27" s="175"/>
      <c r="H27" s="175"/>
      <c r="J27" s="175"/>
      <c r="K27" s="175"/>
    </row>
    <row r="28" spans="1:11" s="121" customFormat="1" ht="21" customHeight="1">
      <c r="A28" s="326" t="s">
        <v>1086</v>
      </c>
      <c r="B28" s="1124" t="s">
        <v>1034</v>
      </c>
      <c r="C28" s="1124"/>
      <c r="D28" s="1125"/>
      <c r="F28" s="175"/>
      <c r="G28" s="175"/>
      <c r="H28" s="175"/>
      <c r="J28" s="175"/>
      <c r="K28" s="175"/>
    </row>
    <row r="29" spans="1:11" s="121" customFormat="1" ht="21" customHeight="1">
      <c r="A29" s="326" t="s">
        <v>1087</v>
      </c>
      <c r="B29" s="1124" t="s">
        <v>1088</v>
      </c>
      <c r="C29" s="1124"/>
      <c r="D29" s="1125"/>
      <c r="F29" s="175"/>
      <c r="G29" s="175"/>
      <c r="H29" s="175"/>
      <c r="J29" s="175"/>
      <c r="K29" s="175"/>
    </row>
    <row r="30" spans="1:11" s="121" customFormat="1" ht="21" customHeight="1">
      <c r="A30" s="326" t="s">
        <v>1089</v>
      </c>
      <c r="B30" s="1126" t="s">
        <v>1090</v>
      </c>
      <c r="C30" s="1126"/>
      <c r="D30" s="1127"/>
      <c r="F30" s="175"/>
      <c r="G30" s="175"/>
      <c r="H30" s="175"/>
      <c r="J30" s="175"/>
      <c r="K30" s="175"/>
    </row>
    <row r="31" spans="1:11" s="121" customFormat="1" ht="21" customHeight="1">
      <c r="A31" s="326" t="s">
        <v>774</v>
      </c>
      <c r="B31" s="1126" t="s">
        <v>1091</v>
      </c>
      <c r="C31" s="1126"/>
      <c r="D31" s="1127"/>
      <c r="F31" s="175"/>
      <c r="G31" s="175"/>
      <c r="H31" s="175"/>
      <c r="I31" s="175"/>
      <c r="J31" s="175"/>
      <c r="K31" s="175"/>
    </row>
    <row r="32" spans="1:11" s="121" customFormat="1" ht="21" customHeight="1">
      <c r="A32" s="326" t="s">
        <v>1039</v>
      </c>
      <c r="B32" s="1126" t="s">
        <v>1092</v>
      </c>
      <c r="C32" s="1126"/>
      <c r="D32" s="1127"/>
      <c r="F32" s="175"/>
      <c r="G32" s="175"/>
      <c r="H32" s="175"/>
      <c r="I32" s="175"/>
      <c r="J32" s="175"/>
      <c r="K32" s="175"/>
    </row>
    <row r="33" spans="1:11" s="121" customFormat="1" ht="21" customHeight="1">
      <c r="A33" s="324" t="s">
        <v>1093</v>
      </c>
      <c r="B33" s="1124" t="s">
        <v>1094</v>
      </c>
      <c r="C33" s="1124"/>
      <c r="D33" s="1125"/>
      <c r="F33" s="175"/>
      <c r="G33" s="175"/>
      <c r="H33" s="175"/>
      <c r="I33" s="175"/>
      <c r="J33" s="175"/>
      <c r="K33" s="175"/>
    </row>
    <row r="34" spans="1:11" s="121" customFormat="1" ht="21" customHeight="1">
      <c r="A34" s="324" t="s">
        <v>1095</v>
      </c>
      <c r="B34" s="1124" t="s">
        <v>1096</v>
      </c>
      <c r="C34" s="1124"/>
      <c r="D34" s="1125"/>
      <c r="F34" s="175"/>
      <c r="G34" s="175"/>
      <c r="H34" s="175"/>
      <c r="I34" s="175"/>
      <c r="J34" s="175"/>
      <c r="K34" s="175"/>
    </row>
    <row r="35" spans="1:11" s="121" customFormat="1" ht="21" customHeight="1">
      <c r="A35" s="327" t="s">
        <v>1097</v>
      </c>
      <c r="B35" s="305"/>
      <c r="C35" s="305"/>
      <c r="D35" s="306"/>
      <c r="F35" s="175"/>
      <c r="G35" s="175"/>
      <c r="H35" s="175"/>
      <c r="I35" s="175"/>
      <c r="J35" s="175"/>
      <c r="K35" s="175"/>
    </row>
    <row r="36" spans="1:11" s="15" customFormat="1" ht="30" customHeight="1">
      <c r="A36" s="242" t="s">
        <v>1</v>
      </c>
      <c r="B36" s="123" t="str">
        <f>B6</f>
        <v>Start</v>
      </c>
      <c r="C36" s="123" t="str">
        <f>C6</f>
        <v>Active</v>
      </c>
      <c r="D36" s="243" t="str">
        <f>D6</f>
        <v>Comfort Plus</v>
      </c>
      <c r="F36" s="175"/>
      <c r="G36" s="175"/>
      <c r="H36" s="175"/>
      <c r="I36" s="175"/>
      <c r="J36" s="175"/>
      <c r="K36" s="175"/>
    </row>
    <row r="37" spans="1:11" ht="21.95" customHeight="1">
      <c r="A37" s="328" t="s">
        <v>1098</v>
      </c>
      <c r="B37" s="313" t="s">
        <v>16</v>
      </c>
      <c r="C37" s="313" t="s">
        <v>16</v>
      </c>
      <c r="D37" s="314"/>
      <c r="F37" s="175"/>
      <c r="G37" s="175"/>
      <c r="H37" s="175"/>
      <c r="I37" s="175"/>
      <c r="J37" s="175"/>
      <c r="K37" s="175"/>
    </row>
    <row r="38" spans="1:11" ht="21.95" customHeight="1">
      <c r="A38" s="329" t="s">
        <v>1099</v>
      </c>
      <c r="B38" s="315" t="s">
        <v>16</v>
      </c>
      <c r="C38" s="315"/>
      <c r="D38" s="316"/>
    </row>
    <row r="39" spans="1:11" ht="21.95" customHeight="1">
      <c r="A39" s="328" t="s">
        <v>1100</v>
      </c>
      <c r="B39" s="313" t="s">
        <v>16</v>
      </c>
      <c r="C39" s="313"/>
      <c r="D39" s="314"/>
    </row>
    <row r="40" spans="1:11" ht="21.95" customHeight="1">
      <c r="A40" s="329" t="s">
        <v>1101</v>
      </c>
      <c r="B40" s="315" t="s">
        <v>16</v>
      </c>
      <c r="C40" s="315" t="s">
        <v>16</v>
      </c>
      <c r="D40" s="316" t="s">
        <v>16</v>
      </c>
    </row>
    <row r="41" spans="1:11" ht="21.95" customHeight="1">
      <c r="A41" s="328" t="s">
        <v>1102</v>
      </c>
      <c r="B41" s="313" t="s">
        <v>16</v>
      </c>
      <c r="C41" s="313" t="s">
        <v>1183</v>
      </c>
      <c r="D41" s="314"/>
    </row>
    <row r="42" spans="1:11" ht="5.25" customHeight="1">
      <c r="A42" s="330"/>
      <c r="B42" s="125"/>
      <c r="C42" s="126"/>
      <c r="D42" s="249"/>
    </row>
    <row r="43" spans="1:11" ht="21.95" customHeight="1">
      <c r="A43" s="329" t="s">
        <v>4</v>
      </c>
      <c r="B43" s="162"/>
      <c r="C43" s="315" t="s">
        <v>16</v>
      </c>
      <c r="D43" s="316"/>
    </row>
    <row r="44" spans="1:11" ht="21.95" customHeight="1">
      <c r="A44" s="328" t="s">
        <v>1103</v>
      </c>
      <c r="B44" s="309"/>
      <c r="C44" s="313" t="s">
        <v>16</v>
      </c>
      <c r="D44" s="314" t="s">
        <v>16</v>
      </c>
    </row>
    <row r="45" spans="1:11" ht="21.95" customHeight="1">
      <c r="A45" s="329" t="s">
        <v>1104</v>
      </c>
      <c r="B45" s="162"/>
      <c r="C45" s="315" t="s">
        <v>16</v>
      </c>
      <c r="D45" s="316" t="s">
        <v>16</v>
      </c>
    </row>
    <row r="46" spans="1:11" ht="21.95" customHeight="1">
      <c r="A46" s="328" t="s">
        <v>1105</v>
      </c>
      <c r="B46" s="309"/>
      <c r="C46" s="313" t="s">
        <v>16</v>
      </c>
      <c r="D46" s="314" t="s">
        <v>16</v>
      </c>
    </row>
    <row r="47" spans="1:11" ht="21.95" customHeight="1">
      <c r="A47" s="329" t="s">
        <v>432</v>
      </c>
      <c r="B47" s="162"/>
      <c r="C47" s="315" t="s">
        <v>16</v>
      </c>
      <c r="D47" s="316" t="s">
        <v>16</v>
      </c>
    </row>
    <row r="48" spans="1:11" ht="21.95" customHeight="1">
      <c r="A48" s="328" t="s">
        <v>1106</v>
      </c>
      <c r="B48" s="309"/>
      <c r="C48" s="313" t="s">
        <v>16</v>
      </c>
      <c r="D48" s="314" t="s">
        <v>16</v>
      </c>
    </row>
    <row r="49" spans="1:4" ht="21.95" customHeight="1">
      <c r="A49" s="329" t="s">
        <v>1107</v>
      </c>
      <c r="B49" s="162"/>
      <c r="C49" s="315" t="s">
        <v>16</v>
      </c>
      <c r="D49" s="316" t="s">
        <v>16</v>
      </c>
    </row>
    <row r="50" spans="1:4" ht="21.95" customHeight="1">
      <c r="A50" s="328" t="s">
        <v>1108</v>
      </c>
      <c r="B50" s="309"/>
      <c r="C50" s="313" t="s">
        <v>16</v>
      </c>
      <c r="D50" s="314" t="s">
        <v>16</v>
      </c>
    </row>
    <row r="51" spans="1:4" ht="5.25" customHeight="1">
      <c r="A51" s="330"/>
      <c r="B51" s="125"/>
      <c r="C51" s="126"/>
      <c r="D51" s="249"/>
    </row>
    <row r="52" spans="1:4" ht="21.95" customHeight="1">
      <c r="A52" s="329" t="s">
        <v>5</v>
      </c>
      <c r="B52" s="162"/>
      <c r="C52" s="162"/>
      <c r="D52" s="316" t="s">
        <v>16</v>
      </c>
    </row>
    <row r="53" spans="1:4" ht="21.95" customHeight="1">
      <c r="A53" s="328" t="s">
        <v>1109</v>
      </c>
      <c r="B53" s="309"/>
      <c r="C53" s="309"/>
      <c r="D53" s="314" t="s">
        <v>16</v>
      </c>
    </row>
    <row r="54" spans="1:4" ht="21.95" customHeight="1">
      <c r="A54" s="329" t="s">
        <v>23</v>
      </c>
      <c r="B54" s="162"/>
      <c r="C54" s="162"/>
      <c r="D54" s="316" t="s">
        <v>16</v>
      </c>
    </row>
    <row r="55" spans="1:4" ht="21.95" customHeight="1">
      <c r="A55" s="328" t="s">
        <v>1110</v>
      </c>
      <c r="B55" s="309"/>
      <c r="C55" s="309"/>
      <c r="D55" s="314" t="s">
        <v>16</v>
      </c>
    </row>
    <row r="56" spans="1:4" ht="21.95" customHeight="1">
      <c r="A56" s="329" t="s">
        <v>24</v>
      </c>
      <c r="B56" s="162"/>
      <c r="C56" s="315" t="s">
        <v>1182</v>
      </c>
      <c r="D56" s="316" t="s">
        <v>16</v>
      </c>
    </row>
    <row r="57" spans="1:4" ht="21.95" customHeight="1">
      <c r="A57" s="328" t="s">
        <v>1132</v>
      </c>
      <c r="B57" s="309"/>
      <c r="C57" s="313" t="s">
        <v>1182</v>
      </c>
      <c r="D57" s="314" t="s">
        <v>16</v>
      </c>
    </row>
    <row r="58" spans="1:4" ht="21.95" customHeight="1">
      <c r="A58" s="329" t="s">
        <v>195</v>
      </c>
      <c r="B58" s="162"/>
      <c r="C58" s="162"/>
      <c r="D58" s="316" t="s">
        <v>16</v>
      </c>
    </row>
    <row r="59" spans="1:4" ht="21.95" customHeight="1">
      <c r="A59" s="328" t="s">
        <v>152</v>
      </c>
      <c r="B59" s="309"/>
      <c r="C59" s="309"/>
      <c r="D59" s="314" t="s">
        <v>16</v>
      </c>
    </row>
    <row r="60" spans="1:4" ht="21.95" customHeight="1">
      <c r="A60" s="329" t="s">
        <v>1111</v>
      </c>
      <c r="B60" s="162"/>
      <c r="C60" s="162"/>
      <c r="D60" s="316" t="s">
        <v>16</v>
      </c>
    </row>
    <row r="61" spans="1:4" ht="21.95" customHeight="1">
      <c r="A61" s="328" t="s">
        <v>1112</v>
      </c>
      <c r="B61" s="309"/>
      <c r="C61" s="309"/>
      <c r="D61" s="314" t="s">
        <v>16</v>
      </c>
    </row>
    <row r="62" spans="1:4" ht="21.95" customHeight="1">
      <c r="A62" s="329" t="s">
        <v>1154</v>
      </c>
      <c r="B62" s="162"/>
      <c r="C62" s="162"/>
      <c r="D62" s="316" t="s">
        <v>16</v>
      </c>
    </row>
    <row r="63" spans="1:4" ht="21.95" customHeight="1">
      <c r="A63" s="328" t="s">
        <v>1047</v>
      </c>
      <c r="B63" s="309"/>
      <c r="C63" s="309"/>
      <c r="D63" s="314" t="s">
        <v>16</v>
      </c>
    </row>
    <row r="64" spans="1:4" ht="21.95" customHeight="1">
      <c r="A64" s="329" t="s">
        <v>174</v>
      </c>
      <c r="B64" s="162"/>
      <c r="C64" s="162"/>
      <c r="D64" s="316" t="s">
        <v>16</v>
      </c>
    </row>
    <row r="65" spans="1:11" ht="21.95" customHeight="1">
      <c r="A65" s="328" t="s">
        <v>947</v>
      </c>
      <c r="B65" s="643">
        <v>5000</v>
      </c>
      <c r="C65" s="643">
        <v>5000</v>
      </c>
      <c r="D65" s="644">
        <v>5000</v>
      </c>
    </row>
    <row r="66" spans="1:11" s="15" customFormat="1" ht="30" customHeight="1">
      <c r="A66" s="242" t="s">
        <v>433</v>
      </c>
      <c r="B66" s="123" t="str">
        <f>B36</f>
        <v>Start</v>
      </c>
      <c r="C66" s="123" t="str">
        <f>C36</f>
        <v>Active</v>
      </c>
      <c r="D66" s="243" t="str">
        <f>D36</f>
        <v>Comfort Plus</v>
      </c>
      <c r="F66" s="175"/>
      <c r="G66" s="175"/>
      <c r="H66" s="175"/>
      <c r="I66" s="175"/>
      <c r="J66" s="175"/>
      <c r="K66" s="175"/>
    </row>
    <row r="67" spans="1:11" ht="23.25" customHeight="1">
      <c r="A67" s="1128" t="s">
        <v>1113</v>
      </c>
      <c r="B67" s="1129"/>
      <c r="C67" s="1129"/>
      <c r="D67" s="1130"/>
    </row>
    <row r="68" spans="1:11" s="19" customFormat="1" ht="21.95" customHeight="1">
      <c r="A68" s="331" t="s">
        <v>1114</v>
      </c>
      <c r="B68" s="332"/>
      <c r="C68" s="311" t="s">
        <v>1115</v>
      </c>
      <c r="D68" s="621"/>
    </row>
    <row r="69" spans="1:11" s="19" customFormat="1" ht="21.95" customHeight="1">
      <c r="A69" s="333" t="s">
        <v>1116</v>
      </c>
      <c r="B69" s="334"/>
      <c r="C69" s="307" t="s">
        <v>1117</v>
      </c>
      <c r="D69" s="622"/>
    </row>
    <row r="70" spans="1:11" s="19" customFormat="1" ht="21.95" customHeight="1">
      <c r="A70" s="331" t="s">
        <v>1522</v>
      </c>
      <c r="B70" s="334"/>
      <c r="C70" s="311" t="s">
        <v>1532</v>
      </c>
      <c r="D70" s="622"/>
    </row>
    <row r="71" spans="1:11" s="94" customFormat="1" ht="21.95" customHeight="1">
      <c r="A71" s="623" t="s">
        <v>1118</v>
      </c>
      <c r="B71" s="334"/>
      <c r="C71" s="1121">
        <v>25000</v>
      </c>
      <c r="D71" s="622"/>
    </row>
    <row r="72" spans="1:11" s="94" customFormat="1" ht="21.95" customHeight="1">
      <c r="A72" s="624" t="s">
        <v>399</v>
      </c>
      <c r="B72" s="334"/>
      <c r="C72" s="1122"/>
      <c r="D72" s="622"/>
    </row>
    <row r="73" spans="1:11" s="94" customFormat="1" ht="21.95" customHeight="1" thickBot="1">
      <c r="A73" s="625" t="s">
        <v>1119</v>
      </c>
      <c r="B73" s="334"/>
      <c r="C73" s="1122"/>
      <c r="D73" s="622"/>
    </row>
    <row r="74" spans="1:11" s="94" customFormat="1" ht="5.25" customHeight="1" thickBot="1">
      <c r="A74" s="330"/>
      <c r="B74" s="125"/>
      <c r="C74" s="126"/>
      <c r="D74" s="249"/>
    </row>
    <row r="75" spans="1:11" s="94" customFormat="1" ht="21.75" customHeight="1">
      <c r="A75" s="1131" t="s">
        <v>1523</v>
      </c>
      <c r="B75" s="1132"/>
      <c r="C75" s="1132"/>
      <c r="D75" s="1133"/>
    </row>
    <row r="76" spans="1:11" s="94" customFormat="1" ht="21.95" customHeight="1">
      <c r="A76" s="331" t="s">
        <v>1114</v>
      </c>
      <c r="B76" s="332"/>
      <c r="C76" s="311" t="s">
        <v>1531</v>
      </c>
      <c r="D76" s="621"/>
    </row>
    <row r="77" spans="1:11" s="94" customFormat="1" ht="21.95" customHeight="1">
      <c r="A77" s="333" t="s">
        <v>1116</v>
      </c>
      <c r="B77" s="334"/>
      <c r="C77" s="307" t="s">
        <v>1534</v>
      </c>
      <c r="D77" s="622"/>
    </row>
    <row r="78" spans="1:11" s="94" customFormat="1" ht="21.95" customHeight="1">
      <c r="A78" s="331" t="s">
        <v>1522</v>
      </c>
      <c r="B78" s="334"/>
      <c r="C78" s="311" t="s">
        <v>1533</v>
      </c>
      <c r="D78" s="622"/>
    </row>
    <row r="79" spans="1:11" s="94" customFormat="1" ht="21.95" customHeight="1">
      <c r="A79" s="623" t="s">
        <v>1154</v>
      </c>
      <c r="B79" s="334"/>
      <c r="C79" s="1121">
        <v>20000</v>
      </c>
      <c r="D79" s="622"/>
    </row>
    <row r="80" spans="1:11" s="94" customFormat="1" ht="21.95" customHeight="1">
      <c r="A80" s="624" t="s">
        <v>1047</v>
      </c>
      <c r="B80" s="334"/>
      <c r="C80" s="1122"/>
      <c r="D80" s="622"/>
    </row>
    <row r="81" spans="1:4" s="94" customFormat="1" ht="21.95" customHeight="1" thickBot="1">
      <c r="A81" s="625" t="s">
        <v>174</v>
      </c>
      <c r="B81" s="334"/>
      <c r="C81" s="1122"/>
      <c r="D81" s="622"/>
    </row>
    <row r="82" spans="1:4" ht="5.25" customHeight="1" thickBot="1">
      <c r="A82" s="330"/>
      <c r="B82" s="125"/>
      <c r="C82" s="126"/>
      <c r="D82" s="249"/>
    </row>
    <row r="83" spans="1:4" s="94" customFormat="1" ht="24" customHeight="1">
      <c r="A83" s="1131" t="s">
        <v>1574</v>
      </c>
      <c r="B83" s="1132"/>
      <c r="C83" s="1132"/>
      <c r="D83" s="1133"/>
    </row>
    <row r="84" spans="1:4" s="94" customFormat="1" ht="21.95" customHeight="1">
      <c r="A84" s="331" t="s">
        <v>1114</v>
      </c>
      <c r="B84" s="709"/>
      <c r="C84" s="710"/>
      <c r="D84" s="312" t="s">
        <v>1568</v>
      </c>
    </row>
    <row r="85" spans="1:4" s="94" customFormat="1" ht="21.75" customHeight="1">
      <c r="A85" s="333" t="s">
        <v>1116</v>
      </c>
      <c r="B85" s="136"/>
      <c r="C85" s="138"/>
      <c r="D85" s="308" t="s">
        <v>1569</v>
      </c>
    </row>
    <row r="86" spans="1:4" s="94" customFormat="1" ht="21.75" customHeight="1">
      <c r="A86" s="331" t="s">
        <v>1548</v>
      </c>
      <c r="B86" s="136"/>
      <c r="C86" s="138"/>
      <c r="D86" s="312" t="s">
        <v>1570</v>
      </c>
    </row>
    <row r="87" spans="1:4" s="94" customFormat="1" ht="21.95" customHeight="1">
      <c r="A87" s="333" t="s">
        <v>1122</v>
      </c>
      <c r="B87" s="136"/>
      <c r="C87" s="138"/>
      <c r="D87" s="308" t="s">
        <v>1571</v>
      </c>
    </row>
    <row r="88" spans="1:4" s="94" customFormat="1" ht="21.95" customHeight="1">
      <c r="A88" s="331" t="s">
        <v>1124</v>
      </c>
      <c r="B88" s="136"/>
      <c r="C88" s="138"/>
      <c r="D88" s="312" t="s">
        <v>1572</v>
      </c>
    </row>
    <row r="89" spans="1:4" s="94" customFormat="1" ht="21.95" customHeight="1">
      <c r="A89" s="623" t="s">
        <v>1118</v>
      </c>
      <c r="B89" s="136"/>
      <c r="C89" s="138"/>
      <c r="D89" s="1134">
        <v>55000</v>
      </c>
    </row>
    <row r="90" spans="1:4" s="94" customFormat="1" ht="21.95" customHeight="1">
      <c r="A90" s="624" t="s">
        <v>399</v>
      </c>
      <c r="B90" s="136"/>
      <c r="C90" s="138"/>
      <c r="D90" s="1135"/>
    </row>
    <row r="91" spans="1:4" s="94" customFormat="1" ht="21.95" customHeight="1">
      <c r="A91" s="624" t="s">
        <v>1119</v>
      </c>
      <c r="B91" s="136"/>
      <c r="C91" s="138"/>
      <c r="D91" s="1135"/>
    </row>
    <row r="92" spans="1:4" s="94" customFormat="1" ht="21.95" customHeight="1">
      <c r="A92" s="624" t="s">
        <v>1126</v>
      </c>
      <c r="B92" s="136"/>
      <c r="C92" s="138"/>
      <c r="D92" s="1135"/>
    </row>
    <row r="93" spans="1:4" s="94" customFormat="1" ht="21.95" customHeight="1">
      <c r="A93" s="624" t="s">
        <v>1127</v>
      </c>
      <c r="B93" s="136"/>
      <c r="C93" s="138"/>
      <c r="D93" s="1135"/>
    </row>
    <row r="94" spans="1:4" s="94" customFormat="1" ht="21.95" customHeight="1">
      <c r="A94" s="624" t="s">
        <v>1128</v>
      </c>
      <c r="B94" s="136"/>
      <c r="C94" s="138"/>
      <c r="D94" s="1135"/>
    </row>
    <row r="95" spans="1:4" s="94" customFormat="1" ht="21.95" customHeight="1">
      <c r="A95" s="624" t="s">
        <v>1129</v>
      </c>
      <c r="B95" s="136"/>
      <c r="C95" s="138"/>
      <c r="D95" s="1135"/>
    </row>
    <row r="96" spans="1:4" s="94" customFormat="1" ht="21.95" customHeight="1">
      <c r="A96" s="624" t="s">
        <v>33</v>
      </c>
      <c r="B96" s="136"/>
      <c r="C96" s="138"/>
      <c r="D96" s="1135"/>
    </row>
    <row r="97" spans="1:4" s="94" customFormat="1" ht="21.95" customHeight="1">
      <c r="A97" s="624" t="s">
        <v>1130</v>
      </c>
      <c r="B97" s="136"/>
      <c r="C97" s="138"/>
      <c r="D97" s="1135"/>
    </row>
    <row r="98" spans="1:4" s="94" customFormat="1" ht="21.95" customHeight="1">
      <c r="A98" s="624" t="s">
        <v>1337</v>
      </c>
      <c r="B98" s="136"/>
      <c r="C98" s="138"/>
      <c r="D98" s="1135"/>
    </row>
    <row r="99" spans="1:4" ht="5.25" customHeight="1" thickBot="1">
      <c r="A99" s="330"/>
      <c r="B99" s="125"/>
      <c r="C99" s="126"/>
      <c r="D99" s="249"/>
    </row>
    <row r="100" spans="1:4" s="94" customFormat="1" ht="24" customHeight="1">
      <c r="A100" s="1136" t="s">
        <v>1133</v>
      </c>
      <c r="B100" s="1137"/>
      <c r="C100" s="1137"/>
      <c r="D100" s="1138"/>
    </row>
    <row r="101" spans="1:4" ht="21.95" customHeight="1">
      <c r="A101" s="724" t="s">
        <v>1124</v>
      </c>
      <c r="B101" s="342"/>
      <c r="C101" s="343"/>
      <c r="D101" s="711" t="s">
        <v>1573</v>
      </c>
    </row>
    <row r="102" spans="1:4" ht="21.95" customHeight="1">
      <c r="A102" s="344" t="s">
        <v>1134</v>
      </c>
      <c r="B102" s="345"/>
      <c r="C102" s="346"/>
      <c r="D102" s="1139">
        <v>55000</v>
      </c>
    </row>
    <row r="103" spans="1:4" ht="21.95" customHeight="1">
      <c r="A103" s="344" t="s">
        <v>1135</v>
      </c>
      <c r="B103" s="345"/>
      <c r="C103" s="346"/>
      <c r="D103" s="1140"/>
    </row>
    <row r="104" spans="1:4" ht="21.95" customHeight="1">
      <c r="A104" s="344" t="s">
        <v>10</v>
      </c>
      <c r="B104" s="345"/>
      <c r="C104" s="346"/>
      <c r="D104" s="1140"/>
    </row>
    <row r="105" spans="1:4" ht="21.75" customHeight="1">
      <c r="A105" s="344" t="s">
        <v>1153</v>
      </c>
      <c r="B105" s="345"/>
      <c r="C105" s="346"/>
      <c r="D105" s="1140"/>
    </row>
    <row r="106" spans="1:4" ht="21.95" customHeight="1">
      <c r="A106" s="344" t="s">
        <v>703</v>
      </c>
      <c r="B106" s="345"/>
      <c r="C106" s="346"/>
      <c r="D106" s="1140"/>
    </row>
    <row r="107" spans="1:4" s="4" customFormat="1" ht="21.95" customHeight="1">
      <c r="A107" s="344" t="s">
        <v>1136</v>
      </c>
      <c r="B107" s="345"/>
      <c r="C107" s="346"/>
      <c r="D107" s="1140"/>
    </row>
    <row r="108" spans="1:4" ht="21.95" customHeight="1">
      <c r="A108" s="344" t="s">
        <v>234</v>
      </c>
      <c r="B108" s="345"/>
      <c r="C108" s="346"/>
      <c r="D108" s="1140"/>
    </row>
    <row r="109" spans="1:4" ht="21.95" customHeight="1">
      <c r="A109" s="344" t="s">
        <v>1137</v>
      </c>
      <c r="B109" s="345"/>
      <c r="C109" s="346"/>
      <c r="D109" s="1140"/>
    </row>
    <row r="110" spans="1:4" ht="21.95" customHeight="1">
      <c r="A110" s="344" t="s">
        <v>129</v>
      </c>
      <c r="B110" s="345"/>
      <c r="C110" s="346"/>
      <c r="D110" s="1140"/>
    </row>
    <row r="111" spans="1:4" ht="21.95" customHeight="1">
      <c r="A111" s="344" t="s">
        <v>1138</v>
      </c>
      <c r="B111" s="345"/>
      <c r="C111" s="346"/>
      <c r="D111" s="1140"/>
    </row>
    <row r="112" spans="1:4" ht="42" customHeight="1" thickBot="1">
      <c r="A112" s="348" t="s">
        <v>1139</v>
      </c>
      <c r="B112" s="349"/>
      <c r="C112" s="350"/>
      <c r="D112" s="1141"/>
    </row>
    <row r="113" spans="1:4" ht="33.75" customHeight="1">
      <c r="A113" s="1142" t="s">
        <v>96</v>
      </c>
      <c r="B113" s="1142"/>
      <c r="C113" s="1142"/>
      <c r="D113" s="1142"/>
    </row>
    <row r="114" spans="1:4" ht="15.75">
      <c r="A114" s="706"/>
      <c r="B114" s="1143"/>
      <c r="C114" s="1143"/>
      <c r="D114" s="1143"/>
    </row>
    <row r="115" spans="1:4" ht="15.75">
      <c r="B115" s="1143"/>
      <c r="C115" s="1143"/>
      <c r="D115" s="1143"/>
    </row>
    <row r="116" spans="1:4" ht="15.75">
      <c r="A116" s="706"/>
      <c r="B116" s="1143"/>
      <c r="C116" s="1143"/>
      <c r="D116" s="1143"/>
    </row>
    <row r="117" spans="1:4" ht="15.75">
      <c r="A117" s="706"/>
      <c r="B117" s="1143"/>
      <c r="C117" s="1143"/>
      <c r="D117" s="1143"/>
    </row>
    <row r="118" spans="1:4" ht="15.75">
      <c r="A118" s="706"/>
      <c r="B118" s="1143"/>
      <c r="C118" s="1143"/>
      <c r="D118" s="1143"/>
    </row>
    <row r="119" spans="1:4" ht="15.75">
      <c r="A119" s="706"/>
      <c r="B119" s="1143"/>
      <c r="C119" s="1143"/>
      <c r="D119" s="1143"/>
    </row>
    <row r="120" spans="1:4" ht="15.75">
      <c r="A120" s="706"/>
      <c r="B120" s="1143"/>
      <c r="C120" s="1143"/>
      <c r="D120" s="1143"/>
    </row>
    <row r="121" spans="1:4" ht="15.75">
      <c r="A121" s="706"/>
      <c r="B121" s="1143"/>
      <c r="C121" s="1143"/>
      <c r="D121" s="1143"/>
    </row>
    <row r="701" spans="1:18" s="14" customFormat="1">
      <c r="A701" s="557"/>
      <c r="D701" s="4"/>
      <c r="E701"/>
      <c r="F701"/>
      <c r="G701"/>
      <c r="H701"/>
      <c r="I701"/>
      <c r="J701"/>
      <c r="K701"/>
      <c r="L701"/>
      <c r="M701"/>
      <c r="N701"/>
      <c r="O701"/>
      <c r="P701"/>
      <c r="Q701"/>
      <c r="R701"/>
    </row>
  </sheetData>
  <mergeCells count="33">
    <mergeCell ref="B117:D117"/>
    <mergeCell ref="B118:D118"/>
    <mergeCell ref="B119:D119"/>
    <mergeCell ref="B120:D120"/>
    <mergeCell ref="B121:D121"/>
    <mergeCell ref="D102:D112"/>
    <mergeCell ref="A113:D113"/>
    <mergeCell ref="B114:D114"/>
    <mergeCell ref="B115:D115"/>
    <mergeCell ref="B116:D116"/>
    <mergeCell ref="A75:D75"/>
    <mergeCell ref="C79:C81"/>
    <mergeCell ref="A83:D83"/>
    <mergeCell ref="D89:D98"/>
    <mergeCell ref="A100:D100"/>
    <mergeCell ref="C71:C73"/>
    <mergeCell ref="B21:C21"/>
    <mergeCell ref="B26:D26"/>
    <mergeCell ref="B27:D27"/>
    <mergeCell ref="B28:D28"/>
    <mergeCell ref="B29:D29"/>
    <mergeCell ref="B30:D30"/>
    <mergeCell ref="B31:D31"/>
    <mergeCell ref="B32:D32"/>
    <mergeCell ref="B33:D33"/>
    <mergeCell ref="B34:D34"/>
    <mergeCell ref="A67:D67"/>
    <mergeCell ref="A20:D20"/>
    <mergeCell ref="A1:D1"/>
    <mergeCell ref="A2:D2"/>
    <mergeCell ref="A3:D3"/>
    <mergeCell ref="A5:D5"/>
    <mergeCell ref="B19:D19"/>
  </mergeCells>
  <printOptions horizontalCentered="1"/>
  <pageMargins left="0" right="0" top="0.35433070866141736" bottom="0.35433070866141736" header="0.31496062992125984" footer="0.31496062992125984"/>
  <pageSetup paperSize="9" scale="29" orientation="portrait" r:id="rId1"/>
  <colBreaks count="1" manualBreakCount="1">
    <brk id="3" max="112"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25</vt:i4>
      </vt:variant>
    </vt:vector>
  </HeadingPairs>
  <TitlesOfParts>
    <vt:vector size="42" baseType="lpstr">
      <vt:lpstr>New Solaris</vt:lpstr>
      <vt:lpstr>New Solaris Dealer</vt:lpstr>
      <vt:lpstr>NEW_ Elantra_17PY</vt:lpstr>
      <vt:lpstr>NEW Elantra_17PY</vt:lpstr>
      <vt:lpstr>i40 Sedan_17PY</vt:lpstr>
      <vt:lpstr>i40 Sedan_16PY </vt:lpstr>
      <vt:lpstr>i40 Wagon_17PY</vt:lpstr>
      <vt:lpstr>i40 Wagon_16PY</vt:lpstr>
      <vt:lpstr>Creta 17PY_Cruise</vt:lpstr>
      <vt:lpstr>Creta 17PY_1.6AWD</vt:lpstr>
      <vt:lpstr>Creta 17PY</vt:lpstr>
      <vt:lpstr>Creta Dealer 17PY</vt:lpstr>
      <vt:lpstr>Tucson 17PY</vt:lpstr>
      <vt:lpstr>Santa Fe 17PY</vt:lpstr>
      <vt:lpstr>Grd Santa Fe 17PY</vt:lpstr>
      <vt:lpstr>H-1 16PY</vt:lpstr>
      <vt:lpstr>History changes</vt:lpstr>
      <vt:lpstr>'H-1 16PY'!Print_Area</vt:lpstr>
      <vt:lpstr>'i40 Sedan_16PY '!Print_Area</vt:lpstr>
      <vt:lpstr>'i40 Sedan_17PY'!Print_Area</vt:lpstr>
      <vt:lpstr>'i40 Wagon_16PY'!Print_Area</vt:lpstr>
      <vt:lpstr>'i40 Wagon_17PY'!Print_Area</vt:lpstr>
      <vt:lpstr>'NEW Elantra_17PY'!Print_Area</vt:lpstr>
      <vt:lpstr>'New Solaris'!Print_Area</vt:lpstr>
      <vt:lpstr>'New Solaris Dealer'!Print_Area</vt:lpstr>
      <vt:lpstr>'NEW_ Elantra_17PY'!Print_Area</vt:lpstr>
      <vt:lpstr>'Creta 17PY'!Область_печати</vt:lpstr>
      <vt:lpstr>'Creta 17PY_1.6AWD'!Область_печати</vt:lpstr>
      <vt:lpstr>'Creta 17PY_Cruise'!Область_печати</vt:lpstr>
      <vt:lpstr>'Creta Dealer 17PY'!Область_печати</vt:lpstr>
      <vt:lpstr>'Grd Santa Fe 17PY'!Область_печати</vt:lpstr>
      <vt:lpstr>'H-1 16PY'!Область_печати</vt:lpstr>
      <vt:lpstr>'i40 Sedan_16PY '!Область_печати</vt:lpstr>
      <vt:lpstr>'i40 Sedan_17PY'!Область_печати</vt:lpstr>
      <vt:lpstr>'i40 Wagon_16PY'!Область_печати</vt:lpstr>
      <vt:lpstr>'i40 Wagon_17PY'!Область_печати</vt:lpstr>
      <vt:lpstr>'NEW Elantra_17PY'!Область_печати</vt:lpstr>
      <vt:lpstr>'New Solaris'!Область_печати</vt:lpstr>
      <vt:lpstr>'New Solaris Dealer'!Область_печати</vt:lpstr>
      <vt:lpstr>'NEW_ Elantra_17PY'!Область_печати</vt:lpstr>
      <vt:lpstr>'Santa Fe 17PY'!Область_печати</vt:lpstr>
      <vt:lpstr>'Tucson 17PY'!Область_печати</vt:lpstr>
    </vt:vector>
  </TitlesOfParts>
  <Company>Rolf Holding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aasoroko</dc:creator>
  <cp:lastModifiedBy>Суровцев Роман Алексеевич</cp:lastModifiedBy>
  <cp:lastPrinted>2017-06-26T08:05:30Z</cp:lastPrinted>
  <dcterms:created xsi:type="dcterms:W3CDTF">2006-05-24T12:16:37Z</dcterms:created>
  <dcterms:modified xsi:type="dcterms:W3CDTF">2017-07-05T12:25:30Z</dcterms:modified>
</cp:coreProperties>
</file>