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 tabRatio="364"/>
  </bookViews>
  <sheets>
    <sheet name="SKP" sheetId="1" r:id="rId1"/>
    <sheet name="PENGUKURAN" sheetId="2" r:id="rId2"/>
    <sheet name="PENILAIAN" sheetId="3" r:id="rId3"/>
    <sheet name="Sheet2" sheetId="4" state="hidden" r:id="rId4"/>
  </sheets>
  <definedNames>
    <definedName name="_xlnm.Print_Area" localSheetId="2">PENILAIAN!$A$1:$U$56</definedName>
    <definedName name="_xlnm.Print_Area" localSheetId="0">SKP!$A$1:$M$34</definedName>
  </definedNames>
  <calcPr calcId="144525"/>
</workbook>
</file>

<file path=xl/sharedStrings.xml><?xml version="1.0" encoding="utf-8"?>
<sst xmlns="http://schemas.openxmlformats.org/spreadsheetml/2006/main" count="189" uniqueCount="122">
  <si>
    <t>FORMULIR SASARAN KERJA</t>
  </si>
  <si>
    <t>PEGAWAI NEGERI SIPIL*</t>
  </si>
  <si>
    <t>NO</t>
  </si>
  <si>
    <t>I. PEJABAT PENILAI</t>
  </si>
  <si>
    <t>II. PEGAWAI NEGERI SIPIL YANG DINILAI</t>
  </si>
  <si>
    <t>Nama</t>
  </si>
  <si>
    <t>Dra. Imas Maesaroh, Dip.IM-Lib., M.Lib., Ph.D.</t>
  </si>
  <si>
    <t>Alfian Naufal ,S.Kom</t>
  </si>
  <si>
    <t>NIP</t>
  </si>
  <si>
    <t>196605141992032001</t>
  </si>
  <si>
    <t>198506072019031011</t>
  </si>
  <si>
    <t>Pangkat/Gol.Ruang</t>
  </si>
  <si>
    <t>Pembina /IVA</t>
  </si>
  <si>
    <t>Penata Muda /III A</t>
  </si>
  <si>
    <t>Jabatan</t>
  </si>
  <si>
    <t>Kepala Pusat Sistem Teknologi Informasi dan Pangkalan Data</t>
  </si>
  <si>
    <t>Pranata komputer Pertama</t>
  </si>
  <si>
    <t>Unit Kerja</t>
  </si>
  <si>
    <t>Pusat Sistem Teknologi Informasi dan Pangkalan Data</t>
  </si>
  <si>
    <t>III. KEGIATAN TUGAS JABATAN</t>
  </si>
  <si>
    <t>AK</t>
  </si>
  <si>
    <t>TARGET</t>
  </si>
  <si>
    <t>KUANT/OUTPUT</t>
  </si>
  <si>
    <t>KUAL/MUTU</t>
  </si>
  <si>
    <t>WAKTU</t>
  </si>
  <si>
    <t>BIAYA</t>
  </si>
  <si>
    <t>Melakukan Uji Coba Program Paket</t>
  </si>
  <si>
    <t>Dokumen</t>
  </si>
  <si>
    <t>bln</t>
  </si>
  <si>
    <t>-</t>
  </si>
  <si>
    <t>Mengimplementasi Rancangan Database</t>
  </si>
  <si>
    <t>20 (terkait anggaran ada 8 laporan, tidak terkait anggaran ada 12, yaitu laporan pengelolaan data dan informasi bulanan)</t>
  </si>
  <si>
    <t>Melakukan Deteksi dan atau Memperbaiki Kerusakan Sistem  Komputer dan Program Paket</t>
  </si>
  <si>
    <t>Melaksanakan Duplikasi Database</t>
  </si>
  <si>
    <t>keg</t>
  </si>
  <si>
    <t>Surabaya,  1 Januari 2020</t>
  </si>
  <si>
    <t>Pejabat Penilai,</t>
  </si>
  <si>
    <t>Pegawai Negeri Sipil Yang Dinilai</t>
  </si>
  <si>
    <t>Catatan :</t>
  </si>
  <si>
    <t>* AK Bagi PNS yang memangku jabatan fungsional tertentu</t>
  </si>
  <si>
    <t>PENILAIAN CAPAIAN SASARAN KERJA</t>
  </si>
  <si>
    <t>Jangka Waktu Penilaian dari 1 Maret 2019 s.d. 31 Desember 2019</t>
  </si>
  <si>
    <t>I. Kegiatan Tugas  Jabatan</t>
  </si>
  <si>
    <t>REALISASI</t>
  </si>
  <si>
    <t>PENGHITUNGAN</t>
  </si>
  <si>
    <t>NILAI CAPAIAN SKP</t>
  </si>
  <si>
    <t>Kuant/ Output</t>
  </si>
  <si>
    <t>Kual/Mutu</t>
  </si>
  <si>
    <t>Waktu</t>
  </si>
  <si>
    <t>Biaya</t>
  </si>
  <si>
    <t>persen waktu</t>
  </si>
  <si>
    <t>persen biaya</t>
  </si>
  <si>
    <t>kuantitas</t>
  </si>
  <si>
    <t>kualitas</t>
  </si>
  <si>
    <t>waktu</t>
  </si>
  <si>
    <t>biaya</t>
  </si>
  <si>
    <t>RW&lt;24</t>
  </si>
  <si>
    <t>RW&gt;24</t>
  </si>
  <si>
    <t>RB&lt;24</t>
  </si>
  <si>
    <t>RB&gt;24</t>
  </si>
  <si>
    <t>II. TUGAS TAMBAHAN DAN KREATIVITAS/UNSUR PENUNJANG :</t>
  </si>
  <si>
    <t>(tugas tambahan)</t>
  </si>
  <si>
    <t>(1.76*G8-N8)/G8)*100)</t>
  </si>
  <si>
    <t>(76-((((1.76*G8-N8)/G8)*100)-100))</t>
  </si>
  <si>
    <t>(1.76*I8-P8)/I8)*100)</t>
  </si>
  <si>
    <t>(76-((((1.76*I8-P8)/I8)*100)-100))</t>
  </si>
  <si>
    <t>(kreatifitas)</t>
  </si>
  <si>
    <t>Nilai Capaian SKP</t>
  </si>
  <si>
    <t>Surabaya,2 Januari 2020</t>
  </si>
  <si>
    <t xml:space="preserve">     4.</t>
  </si>
  <si>
    <t>UNSUR YANG DINILAI</t>
  </si>
  <si>
    <t>Jumlah</t>
  </si>
  <si>
    <t>6. TANGGAPAN PEJABAT PENILAI</t>
  </si>
  <si>
    <t xml:space="preserve">a. Sasaran Kerja Pegawai (SKP)             </t>
  </si>
  <si>
    <t>x</t>
  </si>
  <si>
    <t xml:space="preserve">    ATAS KEBERATAN</t>
  </si>
  <si>
    <t>b. Perilaku Kerja</t>
  </si>
  <si>
    <t>1. Orientasi Pelayanan</t>
  </si>
  <si>
    <t>2. Integritas</t>
  </si>
  <si>
    <t>3. Komitmen</t>
  </si>
  <si>
    <t>4. Disiplin</t>
  </si>
  <si>
    <t>5. Kerjasama</t>
  </si>
  <si>
    <t>6. Kepemimpinan</t>
  </si>
  <si>
    <t>7. Jumlah</t>
  </si>
  <si>
    <t>Tanggal, ………………….</t>
  </si>
  <si>
    <t>8. Nilai rata – rata</t>
  </si>
  <si>
    <t>7. KEPUTUSAN ATASAN PEJABAT</t>
  </si>
  <si>
    <t>9. Nilai Perilaku Kerja</t>
  </si>
  <si>
    <t xml:space="preserve">    PENILAI ATAS KEBERATAN</t>
  </si>
  <si>
    <t>NILAI PRESTASI KERJA</t>
  </si>
  <si>
    <t>5. KEBERATAN DARI PEGAWAI NEGERI</t>
  </si>
  <si>
    <t xml:space="preserve">    SIPIL YANG DINILAI  (APABILA ADA)</t>
  </si>
  <si>
    <t>8.</t>
  </si>
  <si>
    <t>REKOMENDASI</t>
  </si>
  <si>
    <t>PENILAIAN PRESTASI KERJA</t>
  </si>
  <si>
    <t>PEGAWAI NEGERI SIPIL</t>
  </si>
  <si>
    <t>KEMENTERIAN AGAMA</t>
  </si>
  <si>
    <t>JANGKA WAKTU PENILAIAN</t>
  </si>
  <si>
    <t>UIN SUNAN AMPEL SURABAYA</t>
  </si>
  <si>
    <t>BULAN</t>
  </si>
  <si>
    <t>: 1 Maret 2019  s/d 31 Desember 2019</t>
  </si>
  <si>
    <t xml:space="preserve">     1.</t>
  </si>
  <si>
    <t>YANG DINILAI</t>
  </si>
  <si>
    <r>
      <rPr>
        <sz val="10"/>
        <rFont val="Arial"/>
        <charset val="134"/>
      </rPr>
      <t>a.</t>
    </r>
    <r>
      <rPr>
        <sz val="7"/>
        <rFont val="Arial"/>
        <charset val="134"/>
      </rPr>
      <t xml:space="preserve">      </t>
    </r>
    <r>
      <rPr>
        <sz val="10"/>
        <rFont val="Arial"/>
        <charset val="134"/>
      </rPr>
      <t>N a m a</t>
    </r>
  </si>
  <si>
    <t>9. DIBUAT TANGGAL, …………..</t>
  </si>
  <si>
    <r>
      <rPr>
        <sz val="10"/>
        <rFont val="Arial"/>
        <charset val="134"/>
      </rPr>
      <t>b.</t>
    </r>
    <r>
      <rPr>
        <sz val="7"/>
        <rFont val="Arial"/>
        <charset val="134"/>
      </rPr>
      <t xml:space="preserve">      </t>
    </r>
    <r>
      <rPr>
        <sz val="10"/>
        <rFont val="Arial"/>
        <charset val="134"/>
      </rPr>
      <t>N I P</t>
    </r>
  </si>
  <si>
    <t>PEJABAT PENILAI</t>
  </si>
  <si>
    <r>
      <rPr>
        <sz val="10"/>
        <rFont val="Arial"/>
        <charset val="134"/>
      </rPr>
      <t>c.</t>
    </r>
    <r>
      <rPr>
        <sz val="7"/>
        <rFont val="Arial"/>
        <charset val="134"/>
      </rPr>
      <t xml:space="preserve">      </t>
    </r>
    <r>
      <rPr>
        <sz val="10"/>
        <rFont val="Arial"/>
        <charset val="134"/>
      </rPr>
      <t>Pangkat, Golongan ruang, TMT</t>
    </r>
  </si>
  <si>
    <r>
      <rPr>
        <sz val="10"/>
        <rFont val="Arial"/>
        <charset val="134"/>
      </rPr>
      <t>d.</t>
    </r>
    <r>
      <rPr>
        <sz val="7"/>
        <rFont val="Arial"/>
        <charset val="134"/>
      </rPr>
      <t xml:space="preserve">      </t>
    </r>
    <r>
      <rPr>
        <sz val="10"/>
        <rFont val="Arial"/>
        <charset val="134"/>
      </rPr>
      <t>Jabatan/Pekerjaan</t>
    </r>
  </si>
  <si>
    <r>
      <rPr>
        <sz val="10"/>
        <rFont val="Arial"/>
        <charset val="134"/>
      </rPr>
      <t>e.</t>
    </r>
    <r>
      <rPr>
        <sz val="7"/>
        <rFont val="Arial"/>
        <charset val="134"/>
      </rPr>
      <t xml:space="preserve">      </t>
    </r>
    <r>
      <rPr>
        <sz val="10"/>
        <rFont val="Arial"/>
        <charset val="134"/>
      </rPr>
      <t>Unit Organisasi</t>
    </r>
  </si>
  <si>
    <t xml:space="preserve">     2.</t>
  </si>
  <si>
    <t>10.</t>
  </si>
  <si>
    <t>DITERIMA TANGGAL, …………</t>
  </si>
  <si>
    <t>PEGAWAI NEGERI SIPIL YANG DINILAI</t>
  </si>
  <si>
    <t>11.DITERIMA TANGGAL, ....................</t>
  </si>
  <si>
    <t xml:space="preserve">     3.</t>
  </si>
  <si>
    <t>ATASAN PEJABAT PENILAI</t>
  </si>
  <si>
    <t>Drs. H. Rijalul Faqih, M.Si</t>
  </si>
  <si>
    <t>196401151993031002</t>
  </si>
  <si>
    <t>Pembina Utama Muda / IV/c</t>
  </si>
  <si>
    <t>Kepala Biro Administrasi Umum Perencanaan dan Keuangan</t>
  </si>
  <si>
    <t>Universitas Islam Negeri Sunan Ampel</t>
  </si>
</sst>
</file>

<file path=xl/styles.xml><?xml version="1.0" encoding="utf-8"?>
<styleSheet xmlns="http://schemas.openxmlformats.org/spreadsheetml/2006/main">
  <numFmts count="6">
    <numFmt numFmtId="176" formatCode="0.000"/>
    <numFmt numFmtId="177" formatCode="_-&quot;Rp&quot;* #,##0_-;\-&quot;Rp&quot;* #,##0_-;_-&quot;Rp&quot;* &quot;-&quot;??_-;_-@_-"/>
    <numFmt numFmtId="178" formatCode="_(* #,##0_);_(* \(#,##0\);_(* &quot;-&quot;_);_(@_)"/>
    <numFmt numFmtId="179" formatCode="_(* #,##0.00_);_(* \(#,##0.00\);_(* &quot;-&quot;??_);_(@_)"/>
    <numFmt numFmtId="180" formatCode="_-&quot;Rp&quot;* #,##0.00_-;\-&quot;Rp&quot;* #,##0.00_-;_-&quot;Rp&quot;* &quot;-&quot;??_-;_-@_-"/>
    <numFmt numFmtId="181" formatCode="0.0000"/>
  </numFmts>
  <fonts count="45">
    <font>
      <sz val="10"/>
      <name val="Arial"/>
      <charset val="134"/>
    </font>
    <font>
      <b/>
      <sz val="12"/>
      <name val="Times New Roman"/>
      <charset val="134"/>
    </font>
    <font>
      <sz val="12"/>
      <name val="Times New Roman"/>
      <charset val="134"/>
    </font>
    <font>
      <b/>
      <u/>
      <sz val="12"/>
      <name val="Times New Roman"/>
      <charset val="134"/>
    </font>
    <font>
      <sz val="10"/>
      <name val="Times New Roman"/>
      <charset val="134"/>
    </font>
    <font>
      <b/>
      <sz val="11"/>
      <name val="Times New Roman"/>
      <charset val="134"/>
    </font>
    <font>
      <sz val="11"/>
      <name val="Times New Roman"/>
      <charset val="134"/>
    </font>
    <font>
      <b/>
      <sz val="14"/>
      <name val="Times New Roman"/>
      <charset val="134"/>
    </font>
    <font>
      <sz val="10"/>
      <name val="Arial Narrow"/>
      <charset val="134"/>
    </font>
    <font>
      <b/>
      <sz val="12"/>
      <name val="Antique Olive Compact"/>
      <charset val="134"/>
    </font>
    <font>
      <sz val="10"/>
      <name val="Arial"/>
      <charset val="134"/>
    </font>
    <font>
      <b/>
      <sz val="10"/>
      <name val="Arial"/>
      <charset val="134"/>
    </font>
    <font>
      <b/>
      <sz val="8"/>
      <name val="Arial"/>
      <charset val="134"/>
    </font>
    <font>
      <sz val="7"/>
      <name val="Arial"/>
      <charset val="134"/>
    </font>
    <font>
      <b/>
      <sz val="5"/>
      <name val="Arial"/>
      <charset val="134"/>
    </font>
    <font>
      <sz val="8"/>
      <name val="Arial Narrow"/>
      <charset val="134"/>
    </font>
    <font>
      <sz val="9"/>
      <name val="Arial"/>
      <charset val="134"/>
    </font>
    <font>
      <b/>
      <sz val="12"/>
      <name val="Arial"/>
      <charset val="134"/>
    </font>
    <font>
      <b/>
      <u/>
      <sz val="10"/>
      <name val="Arial"/>
      <charset val="134"/>
    </font>
    <font>
      <b/>
      <sz val="7"/>
      <name val="Arial"/>
      <charset val="134"/>
    </font>
    <font>
      <b/>
      <sz val="12"/>
      <name val="Antique Olive Compact"/>
      <charset val="134"/>
    </font>
    <font>
      <sz val="11"/>
      <color theme="1"/>
      <name val="Arial"/>
      <charset val="134"/>
    </font>
    <font>
      <sz val="11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7"/>
      <name val="Arial"/>
      <charset val="134"/>
    </font>
    <font>
      <sz val="10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6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rgb="FF000000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3" fillId="10" borderId="0" applyNumberFormat="0" applyBorder="0" applyAlignment="0" applyProtection="0">
      <alignment vertical="center"/>
    </xf>
    <xf numFmtId="179" fontId="26" fillId="0" borderId="0" applyFont="0" applyFill="0" applyBorder="0" applyAlignment="0" applyProtection="0">
      <alignment vertical="center"/>
    </xf>
    <xf numFmtId="178" fontId="26" fillId="0" borderId="0" applyFont="0" applyFill="0" applyBorder="0" applyAlignment="0" applyProtection="0">
      <alignment vertical="center"/>
    </xf>
    <xf numFmtId="177" fontId="26" fillId="0" borderId="0" applyFont="0" applyFill="0" applyBorder="0" applyAlignment="0" applyProtection="0">
      <alignment vertical="center"/>
    </xf>
    <xf numFmtId="18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14" borderId="61" applyNumberFormat="0" applyAlignment="0" applyProtection="0">
      <alignment vertical="center"/>
    </xf>
    <xf numFmtId="0" fontId="34" fillId="0" borderId="59" applyNumberFormat="0" applyFill="0" applyAlignment="0" applyProtection="0">
      <alignment vertical="center"/>
    </xf>
    <xf numFmtId="0" fontId="26" fillId="8" borderId="58" applyNumberFormat="0" applyFont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59" applyNumberFormat="0" applyFill="0" applyAlignment="0" applyProtection="0">
      <alignment vertical="center"/>
    </xf>
    <xf numFmtId="0" fontId="35" fillId="0" borderId="64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2" fillId="13" borderId="60" applyNumberFormat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39" fillId="28" borderId="65" applyNumberFormat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42" fillId="28" borderId="60" applyNumberFormat="0" applyAlignment="0" applyProtection="0">
      <alignment vertical="center"/>
    </xf>
    <xf numFmtId="0" fontId="37" fillId="0" borderId="63" applyNumberFormat="0" applyFill="0" applyAlignment="0" applyProtection="0">
      <alignment vertical="center"/>
    </xf>
    <xf numFmtId="0" fontId="36" fillId="0" borderId="62" applyNumberFormat="0" applyFill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</cellStyleXfs>
  <cellXfs count="219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179" fontId="1" fillId="0" borderId="3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9" fontId="1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176" fontId="2" fillId="0" borderId="9" xfId="0" applyNumberFormat="1" applyFont="1" applyBorder="1" applyAlignment="1">
      <alignment horizontal="center" vertical="center"/>
    </xf>
    <xf numFmtId="176" fontId="2" fillId="0" borderId="10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justify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2" fontId="2" fillId="0" borderId="8" xfId="0" applyNumberFormat="1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2" fontId="1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9" fontId="1" fillId="0" borderId="12" xfId="0" applyNumberFormat="1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3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15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15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14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0" fillId="0" borderId="16" xfId="0" applyBorder="1"/>
    <xf numFmtId="0" fontId="0" fillId="0" borderId="17" xfId="0" applyBorder="1"/>
    <xf numFmtId="0" fontId="1" fillId="0" borderId="18" xfId="0" applyFont="1" applyBorder="1" applyAlignment="1">
      <alignment horizontal="left" indent="1"/>
    </xf>
    <xf numFmtId="0" fontId="1" fillId="0" borderId="0" xfId="0" applyFont="1" applyBorder="1" applyAlignment="1">
      <alignment horizontal="left" indent="1"/>
    </xf>
    <xf numFmtId="0" fontId="0" fillId="0" borderId="0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0" borderId="17" xfId="0" applyFont="1" applyBorder="1"/>
    <xf numFmtId="0" fontId="1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left"/>
    </xf>
    <xf numFmtId="0" fontId="4" fillId="0" borderId="0" xfId="0" applyFont="1" applyBorder="1"/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top"/>
    </xf>
    <xf numFmtId="0" fontId="3" fillId="0" borderId="0" xfId="0" applyFont="1" applyBorder="1" applyAlignment="1"/>
    <xf numFmtId="0" fontId="1" fillId="0" borderId="0" xfId="0" applyFont="1" applyAlignment="1">
      <alignment horizontal="left" indent="1"/>
    </xf>
    <xf numFmtId="0" fontId="2" fillId="0" borderId="0" xfId="0" applyFont="1" applyBorder="1" applyAlignment="1">
      <alignment vertical="top"/>
    </xf>
    <xf numFmtId="0" fontId="1" fillId="0" borderId="4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left" wrapText="1"/>
    </xf>
    <xf numFmtId="0" fontId="5" fillId="0" borderId="17" xfId="0" applyFont="1" applyBorder="1" applyAlignment="1">
      <alignment horizontal="left" wrapText="1"/>
    </xf>
    <xf numFmtId="2" fontId="2" fillId="0" borderId="12" xfId="0" applyNumberFormat="1" applyFont="1" applyBorder="1" applyAlignment="1">
      <alignment horizontal="center" vertical="center" wrapText="1"/>
    </xf>
    <xf numFmtId="0" fontId="5" fillId="0" borderId="18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2" fillId="3" borderId="12" xfId="0" applyFont="1" applyFill="1" applyBorder="1" applyAlignment="1">
      <alignment wrapText="1"/>
    </xf>
    <xf numFmtId="0" fontId="5" fillId="0" borderId="18" xfId="0" applyFont="1" applyBorder="1" applyAlignment="1">
      <alignment vertical="top" wrapText="1"/>
    </xf>
    <xf numFmtId="0" fontId="5" fillId="0" borderId="19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2" fontId="1" fillId="0" borderId="21" xfId="0" applyNumberFormat="1" applyFont="1" applyBorder="1" applyAlignment="1">
      <alignment horizontal="center" vertical="center" wrapText="1"/>
    </xf>
    <xf numFmtId="176" fontId="1" fillId="0" borderId="22" xfId="0" applyNumberFormat="1" applyFont="1" applyBorder="1" applyAlignment="1">
      <alignment horizontal="center" vertical="center"/>
    </xf>
    <xf numFmtId="176" fontId="1" fillId="0" borderId="0" xfId="0" applyNumberFormat="1" applyFont="1" applyBorder="1" applyAlignment="1">
      <alignment vertical="center"/>
    </xf>
    <xf numFmtId="0" fontId="1" fillId="0" borderId="21" xfId="0" applyFont="1" applyBorder="1" applyAlignment="1">
      <alignment wrapText="1"/>
    </xf>
    <xf numFmtId="0" fontId="1" fillId="0" borderId="21" xfId="0" applyFont="1" applyBorder="1" applyAlignment="1">
      <alignment vertical="top" wrapText="1"/>
    </xf>
    <xf numFmtId="0" fontId="5" fillId="0" borderId="18" xfId="0" applyFont="1" applyBorder="1" applyAlignment="1">
      <alignment horizontal="right" vertical="top" wrapText="1"/>
    </xf>
    <xf numFmtId="0" fontId="6" fillId="0" borderId="18" xfId="0" applyFont="1" applyBorder="1" applyAlignment="1">
      <alignment vertical="top" wrapText="1"/>
    </xf>
    <xf numFmtId="0" fontId="1" fillId="0" borderId="21" xfId="0" applyFont="1" applyBorder="1" applyAlignment="1">
      <alignment horizontal="center" wrapText="1"/>
    </xf>
    <xf numFmtId="0" fontId="0" fillId="0" borderId="0" xfId="0" applyAlignment="1"/>
    <xf numFmtId="0" fontId="5" fillId="0" borderId="18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1" fillId="0" borderId="12" xfId="0" applyFont="1" applyBorder="1" applyAlignment="1">
      <alignment vertical="top" wrapText="1"/>
    </xf>
    <xf numFmtId="0" fontId="6" fillId="0" borderId="19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0" fillId="0" borderId="23" xfId="0" applyBorder="1"/>
    <xf numFmtId="0" fontId="0" fillId="0" borderId="24" xfId="0" applyBorder="1"/>
    <xf numFmtId="0" fontId="7" fillId="0" borderId="0" xfId="0" applyFont="1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/>
    <xf numFmtId="0" fontId="6" fillId="0" borderId="0" xfId="0" applyFont="1"/>
    <xf numFmtId="0" fontId="0" fillId="0" borderId="25" xfId="0" applyBorder="1"/>
    <xf numFmtId="0" fontId="0" fillId="0" borderId="26" xfId="0" applyBorder="1"/>
    <xf numFmtId="0" fontId="1" fillId="0" borderId="24" xfId="0" applyFont="1" applyBorder="1" applyAlignment="1">
      <alignment horizontal="center" vertical="top"/>
    </xf>
    <xf numFmtId="0" fontId="3" fillId="0" borderId="24" xfId="0" applyFont="1" applyBorder="1" applyAlignment="1">
      <alignment horizontal="center" wrapText="1"/>
    </xf>
    <xf numFmtId="0" fontId="2" fillId="0" borderId="24" xfId="0" applyFont="1" applyBorder="1" applyAlignment="1">
      <alignment horizontal="center" vertical="top" wrapText="1"/>
    </xf>
    <xf numFmtId="0" fontId="2" fillId="0" borderId="24" xfId="0" applyFont="1" applyBorder="1" applyAlignment="1">
      <alignment vertical="top" wrapText="1"/>
    </xf>
    <xf numFmtId="0" fontId="5" fillId="0" borderId="23" xfId="0" applyFont="1" applyBorder="1" applyAlignment="1">
      <alignment horizontal="left" wrapText="1"/>
    </xf>
    <xf numFmtId="0" fontId="5" fillId="0" borderId="24" xfId="0" applyFont="1" applyBorder="1" applyAlignment="1">
      <alignment horizontal="left" vertical="top" wrapText="1"/>
    </xf>
    <xf numFmtId="179" fontId="0" fillId="0" borderId="0" xfId="0" applyNumberFormat="1"/>
    <xf numFmtId="0" fontId="5" fillId="0" borderId="26" xfId="0" applyFont="1" applyBorder="1" applyAlignment="1">
      <alignment horizontal="center" vertical="top" wrapText="1"/>
    </xf>
    <xf numFmtId="0" fontId="5" fillId="0" borderId="24" xfId="0" applyFont="1" applyBorder="1" applyAlignment="1">
      <alignment horizontal="center" wrapText="1"/>
    </xf>
    <xf numFmtId="0" fontId="2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27" xfId="0" applyFont="1" applyBorder="1" applyAlignment="1"/>
    <xf numFmtId="0" fontId="0" fillId="0" borderId="27" xfId="0" applyBorder="1" applyAlignment="1"/>
    <xf numFmtId="0" fontId="11" fillId="0" borderId="28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 wrapText="1"/>
    </xf>
    <xf numFmtId="0" fontId="11" fillId="0" borderId="29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 wrapText="1"/>
    </xf>
    <xf numFmtId="0" fontId="13" fillId="0" borderId="29" xfId="0" applyFont="1" applyBorder="1" applyAlignment="1">
      <alignment horizontal="center" vertical="center" wrapText="1"/>
    </xf>
    <xf numFmtId="0" fontId="13" fillId="0" borderId="32" xfId="0" applyFont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 wrapText="1"/>
    </xf>
    <xf numFmtId="0" fontId="14" fillId="4" borderId="33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14" fillId="4" borderId="34" xfId="0" applyFont="1" applyFill="1" applyBorder="1" applyAlignment="1">
      <alignment horizontal="center" vertical="center" wrapText="1"/>
    </xf>
    <xf numFmtId="0" fontId="14" fillId="4" borderId="35" xfId="0" applyFont="1" applyFill="1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/>
    </xf>
    <xf numFmtId="0" fontId="15" fillId="0" borderId="36" xfId="0" applyFont="1" applyBorder="1" applyAlignment="1">
      <alignment horizontal="left" vertical="top" wrapText="1"/>
    </xf>
    <xf numFmtId="0" fontId="15" fillId="0" borderId="37" xfId="0" applyFont="1" applyBorder="1" applyAlignment="1">
      <alignment horizontal="center" vertical="center"/>
    </xf>
    <xf numFmtId="0" fontId="15" fillId="0" borderId="38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/>
    </xf>
    <xf numFmtId="0" fontId="15" fillId="0" borderId="38" xfId="0" applyFont="1" applyBorder="1" applyAlignment="1">
      <alignment horizontal="center" vertical="center"/>
    </xf>
    <xf numFmtId="0" fontId="15" fillId="0" borderId="39" xfId="0" applyFont="1" applyBorder="1" applyAlignment="1">
      <alignment horizontal="center" vertical="center"/>
    </xf>
    <xf numFmtId="0" fontId="16" fillId="0" borderId="40" xfId="0" applyFont="1" applyBorder="1" applyAlignment="1">
      <alignment horizontal="center"/>
    </xf>
    <xf numFmtId="0" fontId="12" fillId="0" borderId="40" xfId="0" applyFont="1" applyBorder="1" applyAlignment="1">
      <alignment vertical="center" wrapText="1"/>
    </xf>
    <xf numFmtId="0" fontId="12" fillId="0" borderId="41" xfId="0" applyFont="1" applyBorder="1" applyAlignment="1">
      <alignment vertical="center" wrapText="1"/>
    </xf>
    <xf numFmtId="0" fontId="12" fillId="0" borderId="41" xfId="0" applyFont="1" applyBorder="1" applyAlignment="1">
      <alignment horizontal="center" vertical="center" wrapText="1"/>
    </xf>
    <xf numFmtId="0" fontId="12" fillId="0" borderId="42" xfId="0" applyFont="1" applyBorder="1" applyAlignment="1">
      <alignment horizontal="center" vertical="center" wrapText="1"/>
    </xf>
    <xf numFmtId="0" fontId="16" fillId="0" borderId="43" xfId="0" applyFont="1" applyBorder="1" applyAlignment="1">
      <alignment horizontal="center"/>
    </xf>
    <xf numFmtId="0" fontId="12" fillId="0" borderId="43" xfId="0" applyFont="1" applyBorder="1" applyAlignment="1">
      <alignment vertical="center" wrapText="1"/>
    </xf>
    <xf numFmtId="0" fontId="12" fillId="0" borderId="43" xfId="0" applyFont="1" applyBorder="1" applyAlignment="1">
      <alignment horizontal="center" vertical="center" wrapText="1"/>
    </xf>
    <xf numFmtId="0" fontId="16" fillId="0" borderId="34" xfId="0" applyFont="1" applyBorder="1" applyAlignment="1">
      <alignment horizontal="center"/>
    </xf>
    <xf numFmtId="0" fontId="12" fillId="0" borderId="44" xfId="0" applyFont="1" applyBorder="1" applyAlignment="1">
      <alignment vertical="center" wrapText="1"/>
    </xf>
    <xf numFmtId="0" fontId="12" fillId="0" borderId="44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0" fontId="17" fillId="0" borderId="44" xfId="0" applyFont="1" applyBorder="1" applyAlignment="1">
      <alignment horizontal="center" vertical="center" wrapText="1"/>
    </xf>
    <xf numFmtId="0" fontId="17" fillId="0" borderId="45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1" fontId="15" fillId="0" borderId="36" xfId="0" applyNumberFormat="1" applyFont="1" applyBorder="1" applyAlignment="1">
      <alignment horizontal="center" vertical="center"/>
    </xf>
    <xf numFmtId="178" fontId="15" fillId="0" borderId="36" xfId="0" applyNumberFormat="1" applyFont="1" applyBorder="1" applyAlignment="1">
      <alignment horizontal="center" vertical="center"/>
    </xf>
    <xf numFmtId="0" fontId="12" fillId="0" borderId="46" xfId="0" applyFont="1" applyBorder="1" applyAlignment="1">
      <alignment horizontal="center" vertical="center" wrapText="1"/>
    </xf>
    <xf numFmtId="178" fontId="16" fillId="0" borderId="40" xfId="0" applyNumberFormat="1" applyFont="1" applyBorder="1" applyAlignment="1">
      <alignment horizontal="center"/>
    </xf>
    <xf numFmtId="0" fontId="16" fillId="0" borderId="41" xfId="0" applyFont="1" applyBorder="1" applyAlignment="1">
      <alignment horizontal="center"/>
    </xf>
    <xf numFmtId="0" fontId="16" fillId="0" borderId="42" xfId="0" applyFont="1" applyBorder="1" applyAlignment="1">
      <alignment horizontal="center"/>
    </xf>
    <xf numFmtId="0" fontId="16" fillId="0" borderId="46" xfId="0" applyFont="1" applyBorder="1" applyAlignment="1">
      <alignment horizontal="center"/>
    </xf>
    <xf numFmtId="178" fontId="16" fillId="0" borderId="43" xfId="0" applyNumberFormat="1" applyFont="1" applyBorder="1" applyAlignment="1">
      <alignment horizontal="center"/>
    </xf>
    <xf numFmtId="178" fontId="16" fillId="0" borderId="44" xfId="0" applyNumberFormat="1" applyFont="1" applyBorder="1" applyAlignment="1">
      <alignment horizontal="center"/>
    </xf>
    <xf numFmtId="0" fontId="16" fillId="0" borderId="44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2" fillId="0" borderId="34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2" fillId="0" borderId="45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 wrapText="1"/>
    </xf>
    <xf numFmtId="0" fontId="10" fillId="0" borderId="0" xfId="0" applyFont="1"/>
    <xf numFmtId="0" fontId="14" fillId="4" borderId="0" xfId="0" applyFont="1" applyFill="1" applyBorder="1" applyAlignment="1">
      <alignment horizontal="center" vertical="center" wrapText="1"/>
    </xf>
    <xf numFmtId="2" fontId="15" fillId="0" borderId="43" xfId="0" applyNumberFormat="1" applyFont="1" applyBorder="1" applyAlignment="1">
      <alignment vertical="center"/>
    </xf>
    <xf numFmtId="2" fontId="15" fillId="0" borderId="36" xfId="0" applyNumberFormat="1" applyFont="1" applyBorder="1" applyAlignment="1">
      <alignment vertical="center"/>
    </xf>
    <xf numFmtId="178" fontId="8" fillId="0" borderId="0" xfId="0" applyNumberFormat="1" applyFont="1" applyAlignment="1">
      <alignment vertical="center"/>
    </xf>
    <xf numFmtId="2" fontId="15" fillId="0" borderId="43" xfId="0" applyNumberFormat="1" applyFont="1" applyBorder="1"/>
    <xf numFmtId="0" fontId="0" fillId="0" borderId="40" xfId="0" applyBorder="1"/>
    <xf numFmtId="0" fontId="0" fillId="0" borderId="2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16" fillId="0" borderId="35" xfId="0" applyFont="1" applyBorder="1" applyAlignment="1">
      <alignment horizontal="center"/>
    </xf>
    <xf numFmtId="0" fontId="0" fillId="0" borderId="28" xfId="0" applyBorder="1"/>
    <xf numFmtId="0" fontId="17" fillId="0" borderId="35" xfId="0" applyFont="1" applyBorder="1" applyAlignment="1">
      <alignment horizontal="center" vertical="center" wrapText="1"/>
    </xf>
    <xf numFmtId="179" fontId="11" fillId="0" borderId="36" xfId="0" applyNumberFormat="1" applyFont="1" applyBorder="1"/>
    <xf numFmtId="0" fontId="17" fillId="0" borderId="47" xfId="0" applyFont="1" applyBorder="1" applyAlignment="1">
      <alignment horizontal="center" vertical="center" wrapText="1"/>
    </xf>
    <xf numFmtId="176" fontId="19" fillId="0" borderId="48" xfId="0" applyNumberFormat="1" applyFont="1" applyBorder="1" applyAlignment="1">
      <alignment horizontal="center" vertical="center"/>
    </xf>
    <xf numFmtId="181" fontId="8" fillId="0" borderId="0" xfId="0" applyNumberFormat="1" applyFont="1" applyAlignment="1">
      <alignment vertical="center"/>
    </xf>
    <xf numFmtId="0" fontId="8" fillId="0" borderId="0" xfId="0" applyNumberFormat="1" applyFont="1" applyAlignment="1">
      <alignment vertical="center"/>
    </xf>
    <xf numFmtId="0" fontId="8" fillId="0" borderId="0" xfId="0" applyFont="1"/>
    <xf numFmtId="0" fontId="20" fillId="0" borderId="0" xfId="0" applyFont="1" applyAlignment="1">
      <alignment horizontal="center"/>
    </xf>
    <xf numFmtId="0" fontId="11" fillId="0" borderId="25" xfId="0" applyFont="1" applyBorder="1"/>
    <xf numFmtId="0" fontId="11" fillId="0" borderId="25" xfId="0" applyFont="1" applyBorder="1" applyAlignment="1">
      <alignment horizontal="center"/>
    </xf>
    <xf numFmtId="0" fontId="21" fillId="0" borderId="49" xfId="0" applyFont="1" applyBorder="1" applyAlignment="1">
      <alignment vertical="top" wrapText="1"/>
    </xf>
    <xf numFmtId="0" fontId="21" fillId="0" borderId="50" xfId="0" applyFont="1" applyBorder="1" applyAlignment="1">
      <alignment vertical="top" wrapText="1"/>
    </xf>
    <xf numFmtId="0" fontId="21" fillId="0" borderId="51" xfId="0" applyFont="1" applyBorder="1" applyAlignment="1">
      <alignment vertical="top" wrapText="1"/>
    </xf>
    <xf numFmtId="181" fontId="8" fillId="0" borderId="25" xfId="0" applyNumberFormat="1" applyFont="1" applyBorder="1" applyAlignment="1"/>
    <xf numFmtId="0" fontId="22" fillId="0" borderId="25" xfId="0" applyFont="1" applyBorder="1" applyAlignment="1">
      <alignment horizontal="right" vertical="center"/>
    </xf>
    <xf numFmtId="0" fontId="8" fillId="0" borderId="25" xfId="0" applyFont="1" applyBorder="1" applyAlignment="1">
      <alignment horizontal="center" vertical="center" wrapText="1"/>
    </xf>
    <xf numFmtId="0" fontId="21" fillId="0" borderId="49" xfId="0" applyFont="1" applyBorder="1" applyAlignment="1">
      <alignment horizontal="center" vertical="top" wrapText="1"/>
    </xf>
    <xf numFmtId="0" fontId="21" fillId="0" borderId="50" xfId="0" applyFont="1" applyBorder="1" applyAlignment="1">
      <alignment horizontal="center" vertical="top" wrapText="1"/>
    </xf>
    <xf numFmtId="0" fontId="21" fillId="0" borderId="51" xfId="0" applyFont="1" applyBorder="1" applyAlignment="1">
      <alignment horizontal="center" vertical="top" wrapText="1"/>
    </xf>
    <xf numFmtId="181" fontId="8" fillId="0" borderId="25" xfId="0" applyNumberFormat="1" applyFont="1" applyBorder="1" applyAlignment="1">
      <alignment horizontal="center" vertical="center"/>
    </xf>
    <xf numFmtId="0" fontId="22" fillId="0" borderId="25" xfId="0" applyFont="1" applyFill="1" applyBorder="1" applyAlignment="1">
      <alignment horizontal="right" vertical="center"/>
    </xf>
    <xf numFmtId="0" fontId="21" fillId="0" borderId="49" xfId="0" applyFont="1" applyBorder="1" applyAlignment="1">
      <alignment horizontal="center" vertical="center" wrapText="1"/>
    </xf>
    <xf numFmtId="0" fontId="21" fillId="0" borderId="50" xfId="0" applyFont="1" applyBorder="1" applyAlignment="1">
      <alignment horizontal="center" vertical="center" wrapText="1"/>
    </xf>
    <xf numFmtId="0" fontId="21" fillId="0" borderId="51" xfId="0" applyFont="1" applyBorder="1" applyAlignment="1">
      <alignment horizontal="center" vertical="center" wrapText="1"/>
    </xf>
    <xf numFmtId="0" fontId="8" fillId="0" borderId="39" xfId="0" applyFont="1" applyBorder="1" applyAlignment="1">
      <alignment horizontal="center" vertical="center"/>
    </xf>
    <xf numFmtId="0" fontId="21" fillId="0" borderId="52" xfId="0" applyFont="1" applyBorder="1" applyAlignment="1">
      <alignment horizontal="left" vertical="top" wrapText="1"/>
    </xf>
    <xf numFmtId="0" fontId="21" fillId="0" borderId="50" xfId="0" applyFont="1" applyBorder="1" applyAlignment="1">
      <alignment horizontal="left" vertical="top" wrapText="1"/>
    </xf>
    <xf numFmtId="0" fontId="8" fillId="0" borderId="46" xfId="0" applyFont="1" applyBorder="1" applyAlignment="1">
      <alignment vertical="center" wrapText="1"/>
    </xf>
    <xf numFmtId="0" fontId="8" fillId="0" borderId="40" xfId="0" applyFont="1" applyBorder="1" applyAlignment="1">
      <alignment horizontal="center" vertical="center"/>
    </xf>
    <xf numFmtId="0" fontId="22" fillId="0" borderId="49" xfId="0" applyFont="1" applyFill="1" applyBorder="1" applyAlignment="1">
      <alignment horizontal="right" vertical="center"/>
    </xf>
    <xf numFmtId="0" fontId="8" fillId="0" borderId="53" xfId="0" applyFont="1" applyBorder="1" applyAlignment="1">
      <alignment horizontal="center" vertical="center" wrapText="1"/>
    </xf>
    <xf numFmtId="0" fontId="8" fillId="0" borderId="53" xfId="0" applyFont="1" applyBorder="1" applyAlignment="1">
      <alignment vertical="center" wrapText="1"/>
    </xf>
    <xf numFmtId="0" fontId="8" fillId="0" borderId="48" xfId="0" applyFont="1" applyBorder="1" applyAlignment="1">
      <alignment horizontal="center" vertical="center"/>
    </xf>
    <xf numFmtId="0" fontId="21" fillId="0" borderId="54" xfId="0" applyFont="1" applyBorder="1" applyAlignment="1">
      <alignment horizontal="left" vertical="top" wrapText="1"/>
    </xf>
    <xf numFmtId="0" fontId="21" fillId="0" borderId="55" xfId="0" applyFont="1" applyBorder="1" applyAlignment="1">
      <alignment horizontal="left" vertical="top" wrapText="1"/>
    </xf>
    <xf numFmtId="0" fontId="8" fillId="0" borderId="56" xfId="0" applyFont="1" applyBorder="1" applyAlignment="1">
      <alignment vertical="center" wrapText="1"/>
    </xf>
    <xf numFmtId="0" fontId="22" fillId="0" borderId="57" xfId="0" applyFont="1" applyFill="1" applyBorder="1" applyAlignment="1">
      <alignment horizontal="right" vertical="center"/>
    </xf>
    <xf numFmtId="0" fontId="8" fillId="0" borderId="56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178" fontId="8" fillId="0" borderId="25" xfId="0" applyNumberFormat="1" applyFont="1" applyBorder="1" applyAlignment="1">
      <alignment horizontal="center" vertical="center"/>
    </xf>
    <xf numFmtId="0" fontId="8" fillId="0" borderId="52" xfId="0" applyFont="1" applyBorder="1" applyAlignment="1">
      <alignment horizontal="center" vertical="center" wrapText="1"/>
    </xf>
    <xf numFmtId="0" fontId="8" fillId="0" borderId="53" xfId="0" applyFont="1" applyBorder="1" applyAlignment="1">
      <alignment horizontal="center" vertical="center"/>
    </xf>
    <xf numFmtId="178" fontId="8" fillId="0" borderId="53" xfId="0" applyNumberFormat="1" applyFont="1" applyBorder="1" applyAlignment="1">
      <alignment horizontal="center" vertical="center"/>
    </xf>
    <xf numFmtId="0" fontId="8" fillId="0" borderId="54" xfId="0" applyFont="1" applyBorder="1" applyAlignment="1">
      <alignment horizontal="center" vertical="center" wrapText="1"/>
    </xf>
    <xf numFmtId="0" fontId="8" fillId="0" borderId="56" xfId="0" applyFont="1" applyBorder="1" applyAlignment="1">
      <alignment horizontal="center" vertical="center"/>
    </xf>
    <xf numFmtId="178" fontId="8" fillId="0" borderId="56" xfId="0" applyNumberFormat="1" applyFont="1" applyBorder="1" applyAlignment="1">
      <alignment horizontal="center" vertical="center"/>
    </xf>
    <xf numFmtId="0" fontId="0" fillId="0" borderId="25" xfId="0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533400</xdr:colOff>
      <xdr:row>25</xdr:row>
      <xdr:rowOff>142875</xdr:rowOff>
    </xdr:from>
    <xdr:to>
      <xdr:col>16</xdr:col>
      <xdr:colOff>9525</xdr:colOff>
      <xdr:row>30</xdr:row>
      <xdr:rowOff>152400</xdr:rowOff>
    </xdr:to>
    <xdr:pic>
      <xdr:nvPicPr>
        <xdr:cNvPr id="2079" name="Picture 1" descr="G:\logo\Government\lambang_garudaPS.gif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0020935" y="9258300"/>
          <a:ext cx="626745" cy="9182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2:O44"/>
  <sheetViews>
    <sheetView tabSelected="1" zoomScale="90" zoomScaleNormal="90" topLeftCell="A7" workbookViewId="0">
      <selection activeCell="C12" sqref="C12:E12"/>
    </sheetView>
  </sheetViews>
  <sheetFormatPr defaultColWidth="9" defaultRowHeight="13.2"/>
  <cols>
    <col min="1" max="1" width="0.851851851851852" customWidth="1"/>
    <col min="2" max="2" width="4.71296296296296" customWidth="1"/>
    <col min="3" max="3" width="18.5740740740741" customWidth="1"/>
    <col min="4" max="4" width="47.712962962963" customWidth="1"/>
    <col min="5" max="5" width="7.71296296296296" customWidth="1"/>
    <col min="6" max="6" width="9.57407407407407" customWidth="1"/>
    <col min="7" max="7" width="7.57407407407407" customWidth="1"/>
    <col min="8" max="8" width="8" customWidth="1"/>
    <col min="9" max="9" width="12" customWidth="1"/>
    <col min="10" max="10" width="6.42592592592593" customWidth="1"/>
    <col min="11" max="11" width="5.71296296296296" customWidth="1"/>
    <col min="12" max="12" width="24.5740740740741" customWidth="1"/>
    <col min="13" max="13" width="1.71296296296296" customWidth="1"/>
    <col min="15" max="15" width="9" hidden="1" customWidth="1"/>
  </cols>
  <sheetData>
    <row r="2" ht="15.6" spans="2:12">
      <c r="B2" s="102" t="s">
        <v>0</v>
      </c>
      <c r="C2" s="102"/>
      <c r="D2" s="102"/>
      <c r="E2" s="102"/>
      <c r="F2" s="102"/>
      <c r="G2" s="102"/>
      <c r="H2" s="102"/>
      <c r="I2" s="102"/>
      <c r="J2" s="102"/>
      <c r="K2" s="102"/>
      <c r="L2" s="102"/>
    </row>
    <row r="3" ht="15.6" spans="2:12">
      <c r="B3" s="179" t="s">
        <v>1</v>
      </c>
      <c r="C3" s="179"/>
      <c r="D3" s="179"/>
      <c r="E3" s="179"/>
      <c r="F3" s="179"/>
      <c r="G3" s="179"/>
      <c r="H3" s="179"/>
      <c r="I3" s="179"/>
      <c r="J3" s="179"/>
      <c r="K3" s="179"/>
      <c r="L3" s="179"/>
    </row>
    <row r="4" spans="2:12">
      <c r="B4" s="180" t="s">
        <v>2</v>
      </c>
      <c r="C4" s="180" t="s">
        <v>3</v>
      </c>
      <c r="D4" s="180"/>
      <c r="E4" s="180"/>
      <c r="F4" s="180" t="s">
        <v>2</v>
      </c>
      <c r="G4" s="180" t="s">
        <v>4</v>
      </c>
      <c r="H4" s="180"/>
      <c r="I4" s="180"/>
      <c r="J4" s="180"/>
      <c r="K4" s="180"/>
      <c r="L4" s="180"/>
    </row>
    <row r="5" spans="2:12">
      <c r="B5" s="180">
        <v>1</v>
      </c>
      <c r="C5" s="180" t="s">
        <v>5</v>
      </c>
      <c r="D5" s="89" t="s">
        <v>6</v>
      </c>
      <c r="E5" s="89"/>
      <c r="F5" s="180">
        <v>1</v>
      </c>
      <c r="G5" s="180" t="s">
        <v>5</v>
      </c>
      <c r="H5" s="180"/>
      <c r="I5" s="89" t="s">
        <v>7</v>
      </c>
      <c r="J5" s="89"/>
      <c r="K5" s="89"/>
      <c r="L5" s="89"/>
    </row>
    <row r="6" spans="2:12">
      <c r="B6" s="180">
        <v>2</v>
      </c>
      <c r="C6" s="180" t="s">
        <v>8</v>
      </c>
      <c r="D6" s="219" t="s">
        <v>9</v>
      </c>
      <c r="E6" s="89"/>
      <c r="F6" s="180">
        <v>2</v>
      </c>
      <c r="G6" s="180" t="s">
        <v>8</v>
      </c>
      <c r="H6" s="180"/>
      <c r="I6" s="219" t="s">
        <v>10</v>
      </c>
      <c r="J6" s="89"/>
      <c r="K6" s="89"/>
      <c r="L6" s="89"/>
    </row>
    <row r="7" spans="2:12">
      <c r="B7" s="180">
        <v>3</v>
      </c>
      <c r="C7" s="180" t="s">
        <v>11</v>
      </c>
      <c r="D7" s="89" t="s">
        <v>12</v>
      </c>
      <c r="E7" s="89"/>
      <c r="F7" s="180">
        <v>3</v>
      </c>
      <c r="G7" s="180" t="s">
        <v>11</v>
      </c>
      <c r="H7" s="180"/>
      <c r="I7" s="89" t="s">
        <v>13</v>
      </c>
      <c r="J7" s="89"/>
      <c r="K7" s="89"/>
      <c r="L7" s="89"/>
    </row>
    <row r="8" spans="2:12">
      <c r="B8" s="180">
        <v>4</v>
      </c>
      <c r="C8" s="180" t="s">
        <v>14</v>
      </c>
      <c r="D8" s="89" t="s">
        <v>15</v>
      </c>
      <c r="E8" s="89"/>
      <c r="F8" s="180">
        <v>4</v>
      </c>
      <c r="G8" s="180" t="s">
        <v>14</v>
      </c>
      <c r="H8" s="180"/>
      <c r="I8" s="89" t="s">
        <v>16</v>
      </c>
      <c r="J8" s="89"/>
      <c r="K8" s="89"/>
      <c r="L8" s="89"/>
    </row>
    <row r="9" spans="2:12">
      <c r="B9" s="180">
        <v>5</v>
      </c>
      <c r="C9" s="180" t="s">
        <v>17</v>
      </c>
      <c r="D9" s="89" t="s">
        <v>18</v>
      </c>
      <c r="E9" s="89"/>
      <c r="F9" s="180">
        <v>5</v>
      </c>
      <c r="G9" s="180" t="s">
        <v>17</v>
      </c>
      <c r="H9" s="180"/>
      <c r="I9" s="89" t="s">
        <v>18</v>
      </c>
      <c r="J9" s="89"/>
      <c r="K9" s="89"/>
      <c r="L9" s="89"/>
    </row>
    <row r="10" ht="21" customHeight="1" spans="2:12">
      <c r="B10" s="181" t="s">
        <v>2</v>
      </c>
      <c r="C10" s="181" t="s">
        <v>19</v>
      </c>
      <c r="D10" s="181"/>
      <c r="E10" s="181"/>
      <c r="F10" s="181" t="s">
        <v>20</v>
      </c>
      <c r="G10" s="181" t="s">
        <v>21</v>
      </c>
      <c r="H10" s="181"/>
      <c r="I10" s="181"/>
      <c r="J10" s="181"/>
      <c r="K10" s="181"/>
      <c r="L10" s="181"/>
    </row>
    <row r="11" ht="22.5" customHeight="1" spans="2:12">
      <c r="B11" s="181"/>
      <c r="C11" s="181"/>
      <c r="D11" s="181"/>
      <c r="E11" s="181"/>
      <c r="F11" s="181"/>
      <c r="G11" s="181" t="s">
        <v>22</v>
      </c>
      <c r="H11" s="181"/>
      <c r="I11" s="181" t="s">
        <v>23</v>
      </c>
      <c r="J11" s="181" t="s">
        <v>24</v>
      </c>
      <c r="K11" s="181"/>
      <c r="L11" s="181" t="s">
        <v>25</v>
      </c>
    </row>
    <row r="12" s="178" customFormat="1" ht="30" customHeight="1" spans="2:12">
      <c r="B12" s="123">
        <v>2</v>
      </c>
      <c r="C12" s="182" t="s">
        <v>26</v>
      </c>
      <c r="D12" s="183"/>
      <c r="E12" s="184"/>
      <c r="F12" s="185">
        <f>0.138*G12</f>
        <v>0.69</v>
      </c>
      <c r="G12" s="186">
        <v>5</v>
      </c>
      <c r="H12" s="187" t="s">
        <v>27</v>
      </c>
      <c r="I12" s="123">
        <v>100</v>
      </c>
      <c r="J12" s="187">
        <v>4</v>
      </c>
      <c r="K12" s="123" t="s">
        <v>28</v>
      </c>
      <c r="L12" s="212" t="s">
        <v>29</v>
      </c>
    </row>
    <row r="13" s="178" customFormat="1" ht="30" customHeight="1" spans="2:15">
      <c r="B13" s="123">
        <v>3</v>
      </c>
      <c r="C13" s="182" t="s">
        <v>30</v>
      </c>
      <c r="D13" s="183"/>
      <c r="E13" s="184"/>
      <c r="F13" s="185">
        <f>0.652*G13</f>
        <v>3.26</v>
      </c>
      <c r="G13" s="186">
        <v>5</v>
      </c>
      <c r="H13" s="187" t="s">
        <v>27</v>
      </c>
      <c r="I13" s="123">
        <v>100</v>
      </c>
      <c r="J13" s="187">
        <v>4</v>
      </c>
      <c r="K13" s="123" t="s">
        <v>28</v>
      </c>
      <c r="L13" s="212" t="s">
        <v>29</v>
      </c>
      <c r="O13" s="178" t="s">
        <v>31</v>
      </c>
    </row>
    <row r="14" s="178" customFormat="1" ht="30" customHeight="1" spans="2:12">
      <c r="B14" s="123">
        <v>4</v>
      </c>
      <c r="C14" s="182" t="s">
        <v>32</v>
      </c>
      <c r="D14" s="183"/>
      <c r="E14" s="184"/>
      <c r="F14" s="185">
        <f>0.305*G14</f>
        <v>1.525</v>
      </c>
      <c r="G14" s="186">
        <v>5</v>
      </c>
      <c r="H14" s="187" t="s">
        <v>27</v>
      </c>
      <c r="I14" s="123">
        <v>100</v>
      </c>
      <c r="J14" s="187">
        <v>4</v>
      </c>
      <c r="K14" s="123" t="s">
        <v>28</v>
      </c>
      <c r="L14" s="212" t="s">
        <v>29</v>
      </c>
    </row>
    <row r="15" s="178" customFormat="1" ht="30" customHeight="1" spans="2:12">
      <c r="B15" s="123">
        <v>5</v>
      </c>
      <c r="C15" s="182" t="s">
        <v>33</v>
      </c>
      <c r="D15" s="183"/>
      <c r="E15" s="184"/>
      <c r="F15" s="185">
        <f>0.155*G15</f>
        <v>2.48</v>
      </c>
      <c r="G15" s="186">
        <v>16</v>
      </c>
      <c r="H15" s="187" t="s">
        <v>27</v>
      </c>
      <c r="I15" s="123">
        <v>100</v>
      </c>
      <c r="J15" s="187">
        <v>4</v>
      </c>
      <c r="K15" s="123" t="s">
        <v>28</v>
      </c>
      <c r="L15" s="212" t="s">
        <v>29</v>
      </c>
    </row>
    <row r="16" s="178" customFormat="1" ht="30" customHeight="1" spans="2:12">
      <c r="B16" s="123">
        <v>13</v>
      </c>
      <c r="C16" s="188"/>
      <c r="D16" s="189"/>
      <c r="E16" s="190"/>
      <c r="F16" s="191"/>
      <c r="G16" s="192"/>
      <c r="H16" s="187"/>
      <c r="I16" s="123"/>
      <c r="J16" s="187"/>
      <c r="K16" s="123"/>
      <c r="L16" s="212" t="s">
        <v>29</v>
      </c>
    </row>
    <row r="17" s="178" customFormat="1" ht="30" customHeight="1" spans="2:12">
      <c r="B17" s="123">
        <v>14</v>
      </c>
      <c r="C17" s="188"/>
      <c r="D17" s="189"/>
      <c r="E17" s="190"/>
      <c r="F17" s="191"/>
      <c r="G17" s="192"/>
      <c r="H17" s="187"/>
      <c r="I17" s="123"/>
      <c r="J17" s="187"/>
      <c r="K17" s="123"/>
      <c r="L17" s="212" t="s">
        <v>29</v>
      </c>
    </row>
    <row r="18" s="178" customFormat="1" ht="30" customHeight="1" spans="2:12">
      <c r="B18" s="123">
        <v>15</v>
      </c>
      <c r="C18" s="193"/>
      <c r="D18" s="194"/>
      <c r="E18" s="195"/>
      <c r="F18" s="191"/>
      <c r="G18" s="192"/>
      <c r="H18" s="187"/>
      <c r="I18" s="123"/>
      <c r="J18" s="187"/>
      <c r="K18" s="123"/>
      <c r="L18" s="212" t="s">
        <v>29</v>
      </c>
    </row>
    <row r="19" s="178" customFormat="1" ht="50.1" hidden="1" customHeight="1" spans="2:12">
      <c r="B19" s="196">
        <v>16</v>
      </c>
      <c r="C19" s="197"/>
      <c r="D19" s="198"/>
      <c r="E19" s="199"/>
      <c r="F19" s="200"/>
      <c r="G19" s="201">
        <v>2</v>
      </c>
      <c r="H19" s="202" t="s">
        <v>34</v>
      </c>
      <c r="I19" s="196">
        <v>100</v>
      </c>
      <c r="J19" s="213">
        <v>12</v>
      </c>
      <c r="K19" s="214" t="s">
        <v>28</v>
      </c>
      <c r="L19" s="215" t="s">
        <v>29</v>
      </c>
    </row>
    <row r="20" s="178" customFormat="1" ht="50.1" hidden="1" customHeight="1" spans="2:12">
      <c r="B20" s="196">
        <v>17</v>
      </c>
      <c r="C20" s="197"/>
      <c r="D20" s="198"/>
      <c r="E20" s="203"/>
      <c r="F20" s="196"/>
      <c r="G20" s="201">
        <v>13</v>
      </c>
      <c r="H20" s="202" t="s">
        <v>34</v>
      </c>
      <c r="I20" s="196">
        <v>100</v>
      </c>
      <c r="J20" s="213">
        <v>12</v>
      </c>
      <c r="K20" s="214" t="s">
        <v>28</v>
      </c>
      <c r="L20" s="215" t="s">
        <v>29</v>
      </c>
    </row>
    <row r="21" s="178" customFormat="1" ht="50.1" hidden="1" customHeight="1" spans="2:12">
      <c r="B21" s="196">
        <v>18</v>
      </c>
      <c r="C21" s="197"/>
      <c r="D21" s="198"/>
      <c r="E21" s="199"/>
      <c r="F21" s="200"/>
      <c r="G21" s="201">
        <v>13</v>
      </c>
      <c r="H21" s="202" t="s">
        <v>34</v>
      </c>
      <c r="I21" s="196">
        <v>100</v>
      </c>
      <c r="J21" s="213">
        <v>12</v>
      </c>
      <c r="K21" s="214" t="s">
        <v>28</v>
      </c>
      <c r="L21" s="215" t="s">
        <v>29</v>
      </c>
    </row>
    <row r="22" s="178" customFormat="1" ht="35.25" hidden="1" customHeight="1" spans="2:12">
      <c r="B22" s="204">
        <v>19</v>
      </c>
      <c r="C22" s="205"/>
      <c r="D22" s="206"/>
      <c r="E22" s="207"/>
      <c r="F22" s="204"/>
      <c r="G22" s="208">
        <v>5</v>
      </c>
      <c r="H22" s="209" t="s">
        <v>34</v>
      </c>
      <c r="I22" s="204">
        <v>100</v>
      </c>
      <c r="J22" s="216">
        <v>12</v>
      </c>
      <c r="K22" s="217" t="s">
        <v>28</v>
      </c>
      <c r="L22" s="218" t="s">
        <v>29</v>
      </c>
    </row>
    <row r="23" ht="6.75" customHeight="1"/>
    <row r="24" spans="8:12">
      <c r="H24" s="154" t="s">
        <v>35</v>
      </c>
      <c r="I24" s="103"/>
      <c r="J24" s="103"/>
      <c r="K24" s="103"/>
      <c r="L24" s="103"/>
    </row>
    <row r="25" spans="2:12">
      <c r="B25" s="103" t="s">
        <v>36</v>
      </c>
      <c r="C25" s="103"/>
      <c r="D25" s="103"/>
      <c r="E25" s="103"/>
      <c r="F25" s="103"/>
      <c r="G25" s="103"/>
      <c r="H25" s="103" t="s">
        <v>37</v>
      </c>
      <c r="I25" s="103"/>
      <c r="J25" s="103"/>
      <c r="K25" s="103"/>
      <c r="L25" s="103"/>
    </row>
    <row r="26" spans="2:12">
      <c r="B26" s="103"/>
      <c r="C26" s="103"/>
      <c r="D26" s="103"/>
      <c r="E26" s="103"/>
      <c r="F26" s="103"/>
      <c r="G26" s="103"/>
      <c r="H26" s="103"/>
      <c r="I26" s="103"/>
      <c r="J26" s="103"/>
      <c r="K26" s="103"/>
      <c r="L26" s="103"/>
    </row>
    <row r="29" spans="2:12">
      <c r="B29" s="155" t="str">
        <f>D5</f>
        <v>Dra. Imas Maesaroh, Dip.IM-Lib., M.Lib., Ph.D.</v>
      </c>
      <c r="C29" s="155"/>
      <c r="D29" s="155"/>
      <c r="E29" s="155"/>
      <c r="F29" s="155"/>
      <c r="G29" s="103"/>
      <c r="H29" s="155" t="str">
        <f>I5</f>
        <v>Alfian Naufal ,S.Kom</v>
      </c>
      <c r="I29" s="155"/>
      <c r="J29" s="155"/>
      <c r="K29" s="155"/>
      <c r="L29" s="155"/>
    </row>
    <row r="30" spans="2:12">
      <c r="B30" s="103" t="str">
        <f>D6</f>
        <v>196605141992032001</v>
      </c>
      <c r="C30" s="103"/>
      <c r="D30" s="103"/>
      <c r="E30" s="103"/>
      <c r="F30" s="103"/>
      <c r="H30" s="103" t="str">
        <f>I6</f>
        <v>198506072019031011</v>
      </c>
      <c r="I30" s="103"/>
      <c r="J30" s="103"/>
      <c r="K30" s="103"/>
      <c r="L30" s="103"/>
    </row>
    <row r="32" spans="1:6">
      <c r="A32" s="210" t="s">
        <v>38</v>
      </c>
      <c r="B32" s="210"/>
      <c r="C32" s="210"/>
      <c r="D32" s="210"/>
      <c r="E32" s="210"/>
      <c r="F32" s="210"/>
    </row>
    <row r="33" spans="1:6">
      <c r="A33" s="210" t="s">
        <v>39</v>
      </c>
      <c r="B33" s="210"/>
      <c r="C33" s="210"/>
      <c r="D33" s="210"/>
      <c r="E33" s="210"/>
      <c r="F33" s="210"/>
    </row>
    <row r="34" spans="1:6">
      <c r="A34" s="103"/>
      <c r="B34" s="103"/>
      <c r="C34" s="103"/>
      <c r="D34" s="103"/>
      <c r="E34" s="103"/>
      <c r="F34" s="103"/>
    </row>
    <row r="41" spans="2:12">
      <c r="B41" s="211"/>
      <c r="C41" s="211"/>
      <c r="D41" s="211"/>
      <c r="E41" s="211"/>
      <c r="F41" s="211"/>
      <c r="G41" s="211"/>
      <c r="H41" s="211"/>
      <c r="I41" s="211"/>
      <c r="J41" s="211"/>
      <c r="K41" s="211"/>
      <c r="L41" s="211"/>
    </row>
    <row r="42" spans="2:12">
      <c r="B42" s="211"/>
      <c r="C42" s="211"/>
      <c r="D42" s="211"/>
      <c r="E42" s="211"/>
      <c r="F42" s="211"/>
      <c r="G42" s="211"/>
      <c r="H42" s="211"/>
      <c r="I42" s="211"/>
      <c r="J42" s="211"/>
      <c r="K42" s="211"/>
      <c r="L42" s="211"/>
    </row>
    <row r="43" spans="2:12">
      <c r="B43" s="211"/>
      <c r="C43" s="211"/>
      <c r="D43" s="211"/>
      <c r="E43" s="211"/>
      <c r="F43" s="211"/>
      <c r="G43" s="211"/>
      <c r="H43" s="211"/>
      <c r="I43" s="211"/>
      <c r="J43" s="211"/>
      <c r="K43" s="211"/>
      <c r="L43" s="211"/>
    </row>
    <row r="44" spans="2:12">
      <c r="B44" s="211"/>
      <c r="C44" s="211"/>
      <c r="D44" s="211"/>
      <c r="E44" s="211"/>
      <c r="F44" s="211"/>
      <c r="G44" s="211"/>
      <c r="H44" s="211"/>
      <c r="I44" s="211"/>
      <c r="J44" s="211"/>
      <c r="K44" s="211"/>
      <c r="L44" s="211"/>
    </row>
  </sheetData>
  <mergeCells count="46">
    <mergeCell ref="B2:L2"/>
    <mergeCell ref="B3:L3"/>
    <mergeCell ref="C4:E4"/>
    <mergeCell ref="G4:L4"/>
    <mergeCell ref="D5:E5"/>
    <mergeCell ref="G5:H5"/>
    <mergeCell ref="I5:L5"/>
    <mergeCell ref="D6:E6"/>
    <mergeCell ref="G6:H6"/>
    <mergeCell ref="I6:L6"/>
    <mergeCell ref="D7:E7"/>
    <mergeCell ref="G7:H7"/>
    <mergeCell ref="I7:L7"/>
    <mergeCell ref="D8:E8"/>
    <mergeCell ref="G8:H8"/>
    <mergeCell ref="I8:L8"/>
    <mergeCell ref="D9:E9"/>
    <mergeCell ref="G9:H9"/>
    <mergeCell ref="I9:L9"/>
    <mergeCell ref="G10:L10"/>
    <mergeCell ref="G11:H11"/>
    <mergeCell ref="J11:K11"/>
    <mergeCell ref="C12:E12"/>
    <mergeCell ref="C13:E13"/>
    <mergeCell ref="C14:E14"/>
    <mergeCell ref="C15:E15"/>
    <mergeCell ref="C16:E16"/>
    <mergeCell ref="C17:E17"/>
    <mergeCell ref="C18:E18"/>
    <mergeCell ref="C19:D19"/>
    <mergeCell ref="C20:D20"/>
    <mergeCell ref="C21:D21"/>
    <mergeCell ref="C22:D22"/>
    <mergeCell ref="H24:L24"/>
    <mergeCell ref="B25:F25"/>
    <mergeCell ref="H25:L25"/>
    <mergeCell ref="B29:F29"/>
    <mergeCell ref="H29:L29"/>
    <mergeCell ref="B30:F30"/>
    <mergeCell ref="H30:L30"/>
    <mergeCell ref="A32:E32"/>
    <mergeCell ref="A33:E33"/>
    <mergeCell ref="A34:E34"/>
    <mergeCell ref="B10:B11"/>
    <mergeCell ref="F10:F11"/>
    <mergeCell ref="C10:E11"/>
  </mergeCells>
  <pageMargins left="0.748031496062992" right="0.52" top="0.669291338582677" bottom="0.47244094488189" header="0.511811023622047" footer="0.275590551181102"/>
  <pageSetup paperSize="1" scale="6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O36"/>
  <sheetViews>
    <sheetView zoomScale="130" zoomScaleNormal="130" topLeftCell="A12" workbookViewId="0">
      <selection activeCell="B23" sqref="B23"/>
    </sheetView>
  </sheetViews>
  <sheetFormatPr defaultColWidth="9" defaultRowHeight="13.2"/>
  <cols>
    <col min="1" max="1" width="4.28703703703704" customWidth="1"/>
    <col min="2" max="2" width="30.4259259259259" customWidth="1"/>
    <col min="3" max="4" width="4.71296296296296" customWidth="1"/>
    <col min="5" max="5" width="9.71296296296296" customWidth="1"/>
    <col min="6" max="6" width="6.71296296296296" customWidth="1"/>
    <col min="7" max="7" width="4.71296296296296" customWidth="1"/>
    <col min="8" max="9" width="4.42592592592593" customWidth="1"/>
    <col min="10" max="10" width="4.71296296296296" customWidth="1"/>
    <col min="11" max="11" width="5" customWidth="1"/>
    <col min="12" max="12" width="9.71296296296296" customWidth="1"/>
    <col min="13" max="13" width="7.13888888888889" customWidth="1"/>
    <col min="14" max="14" width="4" customWidth="1"/>
    <col min="15" max="15" width="4.42592592592593" customWidth="1"/>
    <col min="16" max="16" width="6.57407407407407" customWidth="1"/>
    <col min="17" max="17" width="13.1388888888889" customWidth="1"/>
    <col min="18" max="18" width="9.57407407407407" customWidth="1"/>
    <col min="20" max="20" width="4.28703703703704" hidden="1" customWidth="1"/>
    <col min="21" max="21" width="10" hidden="1" customWidth="1"/>
    <col min="22" max="22" width="9.13888888888889" hidden="1" customWidth="1"/>
    <col min="23" max="23" width="12" hidden="1" customWidth="1"/>
    <col min="24" max="24" width="11.5740740740741" hidden="1" customWidth="1"/>
    <col min="25" max="25" width="8.57407407407407" hidden="1" customWidth="1"/>
    <col min="26" max="26" width="19.8518518518519" hidden="1" customWidth="1"/>
    <col min="27" max="27" width="10.4259259259259" hidden="1" customWidth="1"/>
    <col min="28" max="28" width="7.42592592592593" hidden="1" customWidth="1"/>
    <col min="29" max="30" width="10.4259259259259" hidden="1" customWidth="1"/>
    <col min="31" max="32" width="8.57407407407407" hidden="1" customWidth="1"/>
    <col min="33" max="33" width="12" hidden="1" customWidth="1"/>
    <col min="34" max="41" width="9.13888888888889" hidden="1" customWidth="1"/>
    <col min="42" max="43" width="9.13888888888889" customWidth="1"/>
  </cols>
  <sheetData>
    <row r="1" ht="15.6" spans="1:18">
      <c r="A1" s="102" t="s">
        <v>40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</row>
    <row r="2" ht="15.6" spans="1:18">
      <c r="A2" s="102" t="s">
        <v>1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</row>
    <row r="3" ht="18.75" hidden="1" customHeight="1" spans="1:17">
      <c r="A3" s="103"/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</row>
    <row r="4" ht="12.75" customHeight="1" spans="1:6">
      <c r="A4" s="104" t="s">
        <v>41</v>
      </c>
      <c r="B4" s="105"/>
      <c r="C4" s="105"/>
      <c r="D4" s="105"/>
      <c r="E4" s="105"/>
      <c r="F4" s="105"/>
    </row>
    <row r="5" ht="13.5" customHeight="1" spans="1:36">
      <c r="A5" s="106" t="s">
        <v>2</v>
      </c>
      <c r="B5" s="107" t="s">
        <v>42</v>
      </c>
      <c r="C5" s="107" t="s">
        <v>20</v>
      </c>
      <c r="D5" s="108" t="s">
        <v>21</v>
      </c>
      <c r="E5" s="109"/>
      <c r="F5" s="109"/>
      <c r="G5" s="109"/>
      <c r="H5" s="109"/>
      <c r="I5" s="141"/>
      <c r="J5" s="142" t="s">
        <v>20</v>
      </c>
      <c r="K5" s="108" t="s">
        <v>43</v>
      </c>
      <c r="L5" s="109"/>
      <c r="M5" s="109"/>
      <c r="N5" s="109"/>
      <c r="O5" s="109"/>
      <c r="P5" s="141"/>
      <c r="Q5" s="156" t="s">
        <v>44</v>
      </c>
      <c r="R5" s="157" t="s">
        <v>45</v>
      </c>
      <c r="AB5" s="160"/>
      <c r="AC5" s="160"/>
      <c r="AD5" s="160"/>
      <c r="AE5" s="160"/>
      <c r="AF5" s="160"/>
      <c r="AG5" s="160"/>
      <c r="AH5" s="160"/>
      <c r="AI5" s="160"/>
      <c r="AJ5" s="160"/>
    </row>
    <row r="6" ht="23.25" customHeight="1" spans="1:34">
      <c r="A6" s="110"/>
      <c r="B6" s="111"/>
      <c r="C6" s="111"/>
      <c r="D6" s="112" t="s">
        <v>46</v>
      </c>
      <c r="E6" s="113"/>
      <c r="F6" s="114" t="s">
        <v>47</v>
      </c>
      <c r="G6" s="112" t="s">
        <v>48</v>
      </c>
      <c r="H6" s="113"/>
      <c r="I6" s="114" t="s">
        <v>49</v>
      </c>
      <c r="J6" s="143"/>
      <c r="K6" s="112" t="s">
        <v>46</v>
      </c>
      <c r="L6" s="113"/>
      <c r="M6" s="114" t="s">
        <v>47</v>
      </c>
      <c r="N6" s="112" t="s">
        <v>48</v>
      </c>
      <c r="O6" s="113"/>
      <c r="P6" s="114" t="s">
        <v>49</v>
      </c>
      <c r="Q6" s="158"/>
      <c r="R6" s="159"/>
      <c r="W6" s="160" t="s">
        <v>50</v>
      </c>
      <c r="X6" s="160" t="s">
        <v>51</v>
      </c>
      <c r="Y6" s="160" t="s">
        <v>52</v>
      </c>
      <c r="Z6" s="160" t="s">
        <v>53</v>
      </c>
      <c r="AA6" s="160" t="s">
        <v>54</v>
      </c>
      <c r="AB6" s="160" t="s">
        <v>55</v>
      </c>
      <c r="AC6" s="160" t="s">
        <v>56</v>
      </c>
      <c r="AD6" s="160" t="s">
        <v>57</v>
      </c>
      <c r="AE6" s="160" t="s">
        <v>58</v>
      </c>
      <c r="AF6" s="160" t="s">
        <v>59</v>
      </c>
      <c r="AG6" s="160"/>
      <c r="AH6" s="160"/>
    </row>
    <row r="7" ht="7.5" customHeight="1" spans="1:18">
      <c r="A7" s="115">
        <v>1</v>
      </c>
      <c r="B7" s="116">
        <v>2</v>
      </c>
      <c r="C7" s="116">
        <v>3</v>
      </c>
      <c r="D7" s="117">
        <v>4</v>
      </c>
      <c r="E7" s="118"/>
      <c r="F7" s="116">
        <v>5</v>
      </c>
      <c r="G7" s="117">
        <v>6</v>
      </c>
      <c r="H7" s="118"/>
      <c r="I7" s="116">
        <v>7</v>
      </c>
      <c r="J7" s="116">
        <v>8</v>
      </c>
      <c r="K7" s="117">
        <v>9</v>
      </c>
      <c r="L7" s="118"/>
      <c r="M7" s="116">
        <v>10</v>
      </c>
      <c r="N7" s="117">
        <v>11</v>
      </c>
      <c r="O7" s="118"/>
      <c r="P7" s="116">
        <v>12</v>
      </c>
      <c r="Q7" s="161">
        <v>13</v>
      </c>
      <c r="R7" s="116">
        <v>14</v>
      </c>
    </row>
    <row r="8" s="101" customFormat="1" ht="25.5" customHeight="1" spans="1:41">
      <c r="A8" s="119">
        <v>1</v>
      </c>
      <c r="B8" s="120" t="e">
        <f>SKP!#REF!</f>
        <v>#REF!</v>
      </c>
      <c r="C8" s="119" t="e">
        <f>SKP!#REF!</f>
        <v>#REF!</v>
      </c>
      <c r="D8" s="121" t="e">
        <f>SKP!#REF!</f>
        <v>#REF!</v>
      </c>
      <c r="E8" s="122" t="e">
        <f>SKP!#REF!</f>
        <v>#REF!</v>
      </c>
      <c r="F8" s="123">
        <v>100</v>
      </c>
      <c r="G8" s="121" t="e">
        <f>SKP!#REF!</f>
        <v>#REF!</v>
      </c>
      <c r="H8" s="124" t="e">
        <f>SKP!#REF!</f>
        <v>#REF!</v>
      </c>
      <c r="I8" s="144" t="e">
        <f>SKP!#REF!</f>
        <v>#REF!</v>
      </c>
      <c r="J8" s="119" t="e">
        <f>K8*SKP!#REF!</f>
        <v>#REF!</v>
      </c>
      <c r="K8" s="121">
        <v>2</v>
      </c>
      <c r="L8" s="122" t="e">
        <f>E8</f>
        <v>#REF!</v>
      </c>
      <c r="M8" s="119">
        <v>100</v>
      </c>
      <c r="N8" s="123">
        <v>4</v>
      </c>
      <c r="O8" s="124" t="e">
        <f>H8</f>
        <v>#REF!</v>
      </c>
      <c r="P8" s="145" t="s">
        <v>29</v>
      </c>
      <c r="Q8" s="162" t="e">
        <f>AG8</f>
        <v>#REF!</v>
      </c>
      <c r="R8" s="163" t="e">
        <f>IF(I8="-",IF(P8="-",Q8/3,Q8/4),Q8/4)</f>
        <v>#REF!</v>
      </c>
      <c r="T8" s="101" t="e">
        <f>IF(D8&gt;0,1,0)</f>
        <v>#REF!</v>
      </c>
      <c r="U8" s="101">
        <f>IFERROR(R8,0)</f>
        <v>0</v>
      </c>
      <c r="W8" s="101" t="e">
        <f>100-(N8/G8*100)</f>
        <v>#REF!</v>
      </c>
      <c r="X8" s="164" t="e">
        <f>100-(P8/I8*100)</f>
        <v>#VALUE!</v>
      </c>
      <c r="Y8" s="101" t="e">
        <f>K8/D8*100</f>
        <v>#REF!</v>
      </c>
      <c r="Z8" s="101">
        <f>M8/F8*100</f>
        <v>100</v>
      </c>
      <c r="AA8" s="101" t="e">
        <f>IF(W8&gt;24,AD8,AC8)</f>
        <v>#REF!</v>
      </c>
      <c r="AB8" s="101" t="e">
        <f>IF(X8&gt;24,AF8,AE8)</f>
        <v>#VALUE!</v>
      </c>
      <c r="AC8" s="101" t="e">
        <f>((1.76*G8-N8)/G8)*100</f>
        <v>#REF!</v>
      </c>
      <c r="AD8" s="101" t="e">
        <f>76-((((1.76*G8-N8)/G8)*100)-100)</f>
        <v>#REF!</v>
      </c>
      <c r="AE8" t="e">
        <f>((1.76*I8-P8)/I8)*100</f>
        <v>#REF!</v>
      </c>
      <c r="AF8" t="e">
        <f>76-((((1.76*I8-P8)/I8)*100)-100)</f>
        <v>#REF!</v>
      </c>
      <c r="AG8" t="e">
        <f>IFERROR(SUM(Y8:AB8),SUM(Y8:AA8))</f>
        <v>#REF!</v>
      </c>
      <c r="AH8"/>
      <c r="AK8" s="176" t="e">
        <f>100-(N8/G8*100)</f>
        <v>#REF!</v>
      </c>
      <c r="AL8" s="176" t="e">
        <f>100-(P8/I8*100)</f>
        <v>#VALUE!</v>
      </c>
      <c r="AM8" s="101" t="e">
        <f>IF(AND(AK8&gt;24,AL8&gt;24),(IFERROR(((K8/D8*100)+(M8/F8*100)+(76-((((1.76*G8-N8)/G8)*100)-100))+(76-((((1.76*I8-P8)/I8)*100)-100))),((K8/D8*100)+(M8/F8*100)+(76-((((1.76*G8-N8)/G8)*100)-100))))),(IFERROR(((K8/D8*100)+(M8/F8*100)+(((1.76*G8-N8)/G8)*100))+(((1.76*I8-P8)/I8)*100),((K8/D8*100)+(M8/F8*100)+(((1.76*G8-N8)/G8)*100)))))</f>
        <v>#REF!</v>
      </c>
      <c r="AN8" s="160" t="e">
        <f>IF(AK8&gt;24,(((K8/D8*100)+(M8/F8*100)+(76-((((1.76*G8-N8)/G8)*100)-100)))),(((K8/D8*100)+(M8/F8*100)+(((1.76*G8-N8)/G8)*100))))</f>
        <v>#REF!</v>
      </c>
      <c r="AO8" s="101" t="e">
        <f>IFERROR(AM8,AN8)</f>
        <v>#REF!</v>
      </c>
    </row>
    <row r="9" s="101" customFormat="1" ht="24.6" customHeight="1" spans="1:41">
      <c r="A9" s="125">
        <v>2</v>
      </c>
      <c r="B9" s="120" t="str">
        <f>SKP!C12</f>
        <v>Melakukan Uji Coba Program Paket</v>
      </c>
      <c r="C9" s="119">
        <f>SKP!F12</f>
        <v>0.69</v>
      </c>
      <c r="D9" s="121">
        <f>SKP!G12</f>
        <v>5</v>
      </c>
      <c r="E9" s="122" t="str">
        <f>SKP!H12</f>
        <v>Dokumen</v>
      </c>
      <c r="F9" s="123">
        <v>100</v>
      </c>
      <c r="G9" s="121">
        <f>SKP!J12</f>
        <v>4</v>
      </c>
      <c r="H9" s="124" t="str">
        <f>SKP!K12</f>
        <v>bln</v>
      </c>
      <c r="I9" s="144" t="str">
        <f>SKP!L12</f>
        <v>-</v>
      </c>
      <c r="J9" s="119">
        <f>K9*SKP!E12</f>
        <v>0</v>
      </c>
      <c r="K9" s="121">
        <v>5</v>
      </c>
      <c r="L9" s="122" t="str">
        <f>E9</f>
        <v>Dokumen</v>
      </c>
      <c r="M9" s="119">
        <v>100</v>
      </c>
      <c r="N9" s="123">
        <v>4</v>
      </c>
      <c r="O9" s="124" t="str">
        <f>H9</f>
        <v>bln</v>
      </c>
      <c r="P9" s="145" t="s">
        <v>29</v>
      </c>
      <c r="Q9" s="162">
        <f>AG9</f>
        <v>276</v>
      </c>
      <c r="R9" s="163">
        <f>IF(I9="-",IF(P9="-",Q9/3,Q9/4),Q9/4)</f>
        <v>92</v>
      </c>
      <c r="T9" s="101">
        <f>IF(D9&gt;0,1,0)</f>
        <v>1</v>
      </c>
      <c r="U9" s="101">
        <f>IFERROR(R9,0)</f>
        <v>92</v>
      </c>
      <c r="W9" s="101">
        <f>100-(N9/G9*100)</f>
        <v>0</v>
      </c>
      <c r="X9" s="164" t="e">
        <f>100-(P9/I9*100)</f>
        <v>#VALUE!</v>
      </c>
      <c r="Y9" s="101">
        <f>K9/D9*100</f>
        <v>100</v>
      </c>
      <c r="Z9" s="101">
        <f>M9/F9*100</f>
        <v>100</v>
      </c>
      <c r="AA9" s="101">
        <f>IF(W9&gt;24,AD9,AC9)</f>
        <v>76</v>
      </c>
      <c r="AB9" s="101" t="e">
        <f>IF(X9&gt;24,AF9,AE9)</f>
        <v>#VALUE!</v>
      </c>
      <c r="AC9" s="101">
        <f>((1.76*G9-N9)/G9)*100</f>
        <v>76</v>
      </c>
      <c r="AD9" s="101">
        <f>76-((((1.76*G9-N9)/G9)*100)-100)</f>
        <v>100</v>
      </c>
      <c r="AE9" t="e">
        <f>((1.76*I9-P9)/I9)*100</f>
        <v>#VALUE!</v>
      </c>
      <c r="AF9" t="e">
        <f>76-((((1.76*I9-P9)/I9)*100)-100)</f>
        <v>#VALUE!</v>
      </c>
      <c r="AG9">
        <f>IFERROR(SUM(Y9:AB9),SUM(Y9:AA9))</f>
        <v>276</v>
      </c>
      <c r="AH9"/>
      <c r="AK9" s="176">
        <f>100-(N9/G9*100)</f>
        <v>0</v>
      </c>
      <c r="AL9" s="176" t="e">
        <f>100-(P9/I9*100)</f>
        <v>#VALUE!</v>
      </c>
      <c r="AM9" s="101" t="e">
        <f>IF(AND(AK9&gt;24,AL9&gt;24),(IFERROR(((K9/D9*100)+(M9/F9*100)+(76-((((1.76*G9-N9)/G9)*100)-100))+(76-((((1.76*I9-P9)/I9)*100)-100))),((K9/D9*100)+(M9/F9*100)+(76-((((1.76*G9-N9)/G9)*100)-100))))),(IFERROR(((K9/D9*100)+(M9/F9*100)+(((1.76*G9-N9)/G9)*100))+(((1.76*I9-P9)/I9)*100),((K9/D9*100)+(M9/F9*100)+(((1.76*G9-N9)/G9)*100)))))</f>
        <v>#VALUE!</v>
      </c>
      <c r="AN9" s="160">
        <f>IF(AK9&gt;24,(((K9/D9*100)+(M9/F9*100)+(76-((((1.76*G9-N9)/G9)*100)-100)))),(((K9/D9*100)+(M9/F9*100)+(((1.76*G9-N9)/G9)*100))))</f>
        <v>276</v>
      </c>
      <c r="AO9" s="101">
        <f>IFERROR(AM9,AN9)</f>
        <v>276</v>
      </c>
    </row>
    <row r="10" s="101" customFormat="1" ht="24" customHeight="1" spans="1:41">
      <c r="A10" s="125">
        <v>3</v>
      </c>
      <c r="B10" s="120" t="str">
        <f>SKP!C13</f>
        <v>Mengimplementasi Rancangan Database</v>
      </c>
      <c r="C10" s="119">
        <f>SKP!F13</f>
        <v>3.26</v>
      </c>
      <c r="D10" s="121">
        <f>SKP!G13</f>
        <v>5</v>
      </c>
      <c r="E10" s="122" t="str">
        <f>SKP!H13</f>
        <v>Dokumen</v>
      </c>
      <c r="F10" s="123">
        <v>100</v>
      </c>
      <c r="G10" s="121">
        <f>SKP!J13</f>
        <v>4</v>
      </c>
      <c r="H10" s="124" t="str">
        <f>SKP!K13</f>
        <v>bln</v>
      </c>
      <c r="I10" s="144" t="str">
        <f>SKP!L13</f>
        <v>-</v>
      </c>
      <c r="J10" s="119">
        <f>K10*SKP!E13</f>
        <v>0</v>
      </c>
      <c r="K10" s="121">
        <v>5</v>
      </c>
      <c r="L10" s="122" t="str">
        <f>E10</f>
        <v>Dokumen</v>
      </c>
      <c r="M10" s="119">
        <v>100</v>
      </c>
      <c r="N10" s="123">
        <v>4</v>
      </c>
      <c r="O10" s="124" t="str">
        <f>H10</f>
        <v>bln</v>
      </c>
      <c r="P10" s="145" t="s">
        <v>29</v>
      </c>
      <c r="Q10" s="162">
        <f>AG10</f>
        <v>276</v>
      </c>
      <c r="R10" s="163">
        <f>IF(I10="-",IF(P10="-",Q10/3,Q10/4),Q10/4)</f>
        <v>92</v>
      </c>
      <c r="T10" s="101">
        <f>IF(D10&gt;0,1,0)</f>
        <v>1</v>
      </c>
      <c r="U10" s="101">
        <f>IFERROR(R10,0)</f>
        <v>92</v>
      </c>
      <c r="W10" s="101">
        <f>100-(N10/G10*100)</f>
        <v>0</v>
      </c>
      <c r="X10" s="164" t="e">
        <f>100-(P10/I10*100)</f>
        <v>#VALUE!</v>
      </c>
      <c r="Y10" s="101">
        <f>K10/D10*100</f>
        <v>100</v>
      </c>
      <c r="Z10" s="101">
        <f>M10/F10*100</f>
        <v>100</v>
      </c>
      <c r="AA10" s="101">
        <f>IF(W10&gt;24,AD10,AC10)</f>
        <v>76</v>
      </c>
      <c r="AB10" s="101" t="e">
        <f>IF(X10&gt;24,AF10,AE10)</f>
        <v>#VALUE!</v>
      </c>
      <c r="AC10" s="101">
        <f>((1.76*G10-N10)/G10)*100</f>
        <v>76</v>
      </c>
      <c r="AD10" s="101">
        <f>76-((((1.76*G10-N10)/G10)*100)-100)</f>
        <v>100</v>
      </c>
      <c r="AE10" t="e">
        <f>((1.76*I10-P10)/I10)*100</f>
        <v>#VALUE!</v>
      </c>
      <c r="AF10" t="e">
        <f>76-((((1.76*I10-P10)/I10)*100)-100)</f>
        <v>#VALUE!</v>
      </c>
      <c r="AG10">
        <f>IFERROR(SUM(Y10:AB10),SUM(Y10:AA10))</f>
        <v>276</v>
      </c>
      <c r="AH10"/>
      <c r="AI10" s="160"/>
      <c r="AJ10" s="160"/>
      <c r="AK10" s="176">
        <f>100-(N10/G10*100)</f>
        <v>0</v>
      </c>
      <c r="AL10" s="176" t="e">
        <f>100-(P10/I10*100)</f>
        <v>#VALUE!</v>
      </c>
      <c r="AM10" s="101" t="e">
        <f>IF(AND(AK10&gt;24,AL10&gt;24),(IFERROR(((K10/D10*100)+(M10/F10*100)+(76-((((1.76*G10-N10)/G10)*100)-100))+(76-((((1.76*I10-P10)/I10)*100)-100))),((K10/D10*100)+(M10/F10*100)+(76-((((1.76*G10-N10)/G10)*100)-100))))),(IFERROR(((K10/D10*100)+(M10/F10*100)+(((1.76*G10-N10)/G10)*100))+(((1.76*I10-P10)/I10)*100),((K10/D10*100)+(M10/F10*100)+(((1.76*G10-N10)/G10)*100)))))</f>
        <v>#VALUE!</v>
      </c>
      <c r="AN10" s="160">
        <f>IF(AK10&gt;24,(((K10/D10*100)+(M10/F10*100)+(76-((((1.76*G10-N10)/G10)*100)-100)))),(((K10/D10*100)+(M10/F10*100)+(((1.76*G10-N10)/G10)*100))))</f>
        <v>276</v>
      </c>
      <c r="AO10" s="101">
        <f>IFERROR(AM10,AN10)</f>
        <v>276</v>
      </c>
    </row>
    <row r="11" s="101" customFormat="1" ht="27.75" customHeight="1" spans="1:41">
      <c r="A11" s="125">
        <v>4</v>
      </c>
      <c r="B11" s="120" t="str">
        <f>SKP!C14</f>
        <v>Melakukan Deteksi dan atau Memperbaiki Kerusakan Sistem  Komputer dan Program Paket</v>
      </c>
      <c r="C11" s="119">
        <f>SKP!F14</f>
        <v>1.525</v>
      </c>
      <c r="D11" s="121">
        <f>SKP!G14</f>
        <v>5</v>
      </c>
      <c r="E11" s="122" t="str">
        <f>SKP!H14</f>
        <v>Dokumen</v>
      </c>
      <c r="F11" s="123">
        <v>100</v>
      </c>
      <c r="G11" s="121">
        <f>SKP!J14</f>
        <v>4</v>
      </c>
      <c r="H11" s="124" t="str">
        <f>SKP!K14</f>
        <v>bln</v>
      </c>
      <c r="I11" s="144" t="str">
        <f>SKP!L14</f>
        <v>-</v>
      </c>
      <c r="J11" s="119">
        <f>K11*SKP!E14</f>
        <v>0</v>
      </c>
      <c r="K11" s="121">
        <v>5</v>
      </c>
      <c r="L11" s="122" t="str">
        <f>E11</f>
        <v>Dokumen</v>
      </c>
      <c r="M11" s="119">
        <v>100</v>
      </c>
      <c r="N11" s="123">
        <v>4</v>
      </c>
      <c r="O11" s="124" t="str">
        <f>H11</f>
        <v>bln</v>
      </c>
      <c r="P11" s="145" t="s">
        <v>29</v>
      </c>
      <c r="Q11" s="162">
        <f>AG11</f>
        <v>276</v>
      </c>
      <c r="R11" s="163">
        <f>IF(I11="-",IF(P11="-",Q11/3,Q11/4),Q11/4)</f>
        <v>92</v>
      </c>
      <c r="T11" s="101">
        <f>IF(D11&gt;0,1,0)</f>
        <v>1</v>
      </c>
      <c r="U11" s="101">
        <f>IFERROR(R11,0)</f>
        <v>92</v>
      </c>
      <c r="W11" s="101">
        <f>100-(N11/G11*100)</f>
        <v>0</v>
      </c>
      <c r="X11" s="164" t="e">
        <f>100-(P11/I11*100)</f>
        <v>#VALUE!</v>
      </c>
      <c r="Y11" s="101">
        <f>K11/D11*100</f>
        <v>100</v>
      </c>
      <c r="Z11" s="101">
        <f>M11/F11*100</f>
        <v>100</v>
      </c>
      <c r="AA11" s="101">
        <f>IF(W11&gt;24,AD11,AC11)</f>
        <v>76</v>
      </c>
      <c r="AB11" s="101" t="e">
        <f>IF(X11&gt;24,AF11,AE11)</f>
        <v>#VALUE!</v>
      </c>
      <c r="AC11" s="101">
        <f>((1.76*G11-N11)/G11)*100</f>
        <v>76</v>
      </c>
      <c r="AD11" s="101">
        <f>76-((((1.76*G11-N11)/G11)*100)-100)</f>
        <v>100</v>
      </c>
      <c r="AE11" t="e">
        <f>((1.76*I11-P11)/I11)*100</f>
        <v>#VALUE!</v>
      </c>
      <c r="AF11" t="e">
        <f>76-((((1.76*I11-P11)/I11)*100)-100)</f>
        <v>#VALUE!</v>
      </c>
      <c r="AG11">
        <f>IFERROR(SUM(Y11:AB11),SUM(Y11:AA11))</f>
        <v>276</v>
      </c>
      <c r="AH11"/>
      <c r="AK11" s="176">
        <f>100-(N11/G11*100)</f>
        <v>0</v>
      </c>
      <c r="AL11" s="176" t="e">
        <f>100-(P11/I11*100)</f>
        <v>#VALUE!</v>
      </c>
      <c r="AM11" s="101" t="e">
        <f>IF(AND(AK11&gt;24,AL11&gt;24),(IFERROR(((K11/D11*100)+(M11/F11*100)+(76-((((1.76*G11-N11)/G11)*100)-100))+(76-((((1.76*I11-P11)/I11)*100)-100))),((K11/D11*100)+(M11/F11*100)+(76-((((1.76*G11-N11)/G11)*100)-100))))),(IFERROR(((K11/D11*100)+(M11/F11*100)+(((1.76*G11-N11)/G11)*100))+(((1.76*I11-P11)/I11)*100),((K11/D11*100)+(M11/F11*100)+(((1.76*G11-N11)/G11)*100)))))</f>
        <v>#VALUE!</v>
      </c>
      <c r="AN11" s="160">
        <f>IF(AK11&gt;24,(((K11/D11*100)+(M11/F11*100)+(76-((((1.76*G11-N11)/G11)*100)-100)))),(((K11/D11*100)+(M11/F11*100)+(((1.76*G11-N11)/G11)*100))))</f>
        <v>276</v>
      </c>
      <c r="AO11" s="101">
        <f>IFERROR(AM11,AN11)</f>
        <v>276</v>
      </c>
    </row>
    <row r="12" s="101" customFormat="1" ht="16.5" customHeight="1" spans="1:41">
      <c r="A12" s="119">
        <v>5</v>
      </c>
      <c r="B12" s="120" t="str">
        <f>SKP!C15</f>
        <v>Melaksanakan Duplikasi Database</v>
      </c>
      <c r="C12" s="119">
        <f>SKP!F15</f>
        <v>2.48</v>
      </c>
      <c r="D12" s="121">
        <v>4</v>
      </c>
      <c r="E12" s="122" t="str">
        <f>SKP!H15</f>
        <v>Dokumen</v>
      </c>
      <c r="F12" s="123">
        <v>100</v>
      </c>
      <c r="G12" s="121">
        <f>SKP!J15</f>
        <v>4</v>
      </c>
      <c r="H12" s="124" t="str">
        <f>SKP!K15</f>
        <v>bln</v>
      </c>
      <c r="I12" s="144" t="str">
        <f>SKP!L15</f>
        <v>-</v>
      </c>
      <c r="J12" s="119">
        <f>K12*SKP!E15</f>
        <v>0</v>
      </c>
      <c r="K12" s="121">
        <v>4</v>
      </c>
      <c r="L12" s="122" t="str">
        <f>E12</f>
        <v>Dokumen</v>
      </c>
      <c r="M12" s="119">
        <v>100</v>
      </c>
      <c r="N12" s="123">
        <v>4</v>
      </c>
      <c r="O12" s="124" t="str">
        <f>H12</f>
        <v>bln</v>
      </c>
      <c r="P12" s="145" t="s">
        <v>29</v>
      </c>
      <c r="Q12" s="162">
        <f>AG12</f>
        <v>276</v>
      </c>
      <c r="R12" s="163">
        <f>IF(I12="-",IF(P12="-",Q12/3,Q12/4),Q12/4)</f>
        <v>92</v>
      </c>
      <c r="T12" s="101">
        <f>IF(D12&gt;0,1,0)</f>
        <v>1</v>
      </c>
      <c r="U12" s="101">
        <f>IFERROR(R12,0)</f>
        <v>92</v>
      </c>
      <c r="W12" s="101">
        <f>100-(N12/G12*100)</f>
        <v>0</v>
      </c>
      <c r="X12" s="164" t="e">
        <f>100-(P12/I12*100)</f>
        <v>#VALUE!</v>
      </c>
      <c r="Y12" s="101">
        <f>K12/D12*100</f>
        <v>100</v>
      </c>
      <c r="Z12" s="101">
        <f>M12/F12*100</f>
        <v>100</v>
      </c>
      <c r="AA12" s="101">
        <f>IF(W12&gt;24,AD12,AC12)</f>
        <v>76</v>
      </c>
      <c r="AB12" s="101" t="e">
        <f>IF(X12&gt;24,AF12,AE12)</f>
        <v>#VALUE!</v>
      </c>
      <c r="AC12" s="101">
        <f>((1.76*G12-N12)/G12)*100</f>
        <v>76</v>
      </c>
      <c r="AD12" s="101">
        <f>76-((((1.76*G12-N12)/G12)*100)-100)</f>
        <v>100</v>
      </c>
      <c r="AE12" t="e">
        <f>((1.76*I12-P12)/I12)*100</f>
        <v>#VALUE!</v>
      </c>
      <c r="AF12" t="e">
        <f>76-((((1.76*I12-P12)/I12)*100)-100)</f>
        <v>#VALUE!</v>
      </c>
      <c r="AG12">
        <f>IFERROR(SUM(Y12:AB12),SUM(Y12:AA12))</f>
        <v>276</v>
      </c>
      <c r="AH12"/>
      <c r="AK12" s="101">
        <f>100-(N12/G12*100)</f>
        <v>0</v>
      </c>
      <c r="AL12" s="177" t="e">
        <f>100-(P12/I12*100)</f>
        <v>#VALUE!</v>
      </c>
      <c r="AM12" s="101" t="e">
        <f>IF(AND(AK12&gt;24,AL12&gt;24),(IFERROR(((K12/D12*100)+(M12/F12*100)+(76-((((1.76*G12-N12)/G12)*100)-100))+(76-((((1.76*I12-P12)/I12)*100)-100))),((K12/D12*100)+(M12/F12*100)+(76-((((1.76*G12-N12)/G12)*100)-100))))),(IFERROR(((K12/D12*100)+(M12/F12*100)+(((1.76*G12-N12)/G12)*100))+(((1.76*I12-P12)/I12)*100),((K12/D12*100)+(M12/F12*100)+(((1.76*G12-N12)/G12)*100)))))</f>
        <v>#VALUE!</v>
      </c>
      <c r="AN12" s="160">
        <f>IF(AK12&gt;24,(((K12/D12*100)+(M12/F12*100)+(76-((((1.76*G12-N12)/G12)*100)-100)))),(((K12/D12*100)+(M12/F12*100)+(((1.76*G12-N12)/G12)*100))))</f>
        <v>276</v>
      </c>
      <c r="AO12" s="101">
        <f>IFERROR(AM12,AN12)</f>
        <v>276</v>
      </c>
    </row>
    <row r="13" s="101" customFormat="1" ht="15.75" customHeight="1" spans="1:40">
      <c r="A13" s="125"/>
      <c r="B13" s="120"/>
      <c r="C13" s="119"/>
      <c r="D13" s="121"/>
      <c r="E13" s="122"/>
      <c r="F13" s="124"/>
      <c r="G13" s="121"/>
      <c r="H13" s="124"/>
      <c r="I13" s="144"/>
      <c r="J13" s="119"/>
      <c r="K13" s="121"/>
      <c r="L13" s="122"/>
      <c r="M13" s="119"/>
      <c r="N13" s="121"/>
      <c r="O13" s="124"/>
      <c r="P13" s="145"/>
      <c r="Q13" s="162"/>
      <c r="R13" s="163"/>
      <c r="T13" s="101">
        <f t="shared" ref="T13:T21" si="0">IF(D13&gt;0,1,0)</f>
        <v>0</v>
      </c>
      <c r="U13" s="101">
        <f t="shared" ref="U13:U21" si="1">IFERROR(R13,0)</f>
        <v>0</v>
      </c>
      <c r="W13" s="101" t="e">
        <f t="shared" ref="W13:W21" si="2">100-(N13/G13*100)</f>
        <v>#DIV/0!</v>
      </c>
      <c r="X13" s="164" t="e">
        <f t="shared" ref="X13:X21" si="3">100-(P13/I13*100)</f>
        <v>#DIV/0!</v>
      </c>
      <c r="Y13" s="101" t="e">
        <f t="shared" ref="Y13:Y21" si="4">K13/D13*100</f>
        <v>#DIV/0!</v>
      </c>
      <c r="Z13" s="101" t="e">
        <f t="shared" ref="Z13:Z21" si="5">M13/F13*100</f>
        <v>#DIV/0!</v>
      </c>
      <c r="AA13" s="101" t="e">
        <f t="shared" ref="AA13:AA21" si="6">IF(W13&gt;24,AD13,AC13)</f>
        <v>#DIV/0!</v>
      </c>
      <c r="AB13" s="101" t="e">
        <f t="shared" ref="AB13:AB21" si="7">IF(X13&gt;24,AF13,AE13)</f>
        <v>#DIV/0!</v>
      </c>
      <c r="AC13" s="101" t="e">
        <f t="shared" ref="AC13:AC21" si="8">((1.76*G13-N13)/G13)*100</f>
        <v>#DIV/0!</v>
      </c>
      <c r="AD13" s="101" t="e">
        <f t="shared" ref="AD13:AD21" si="9">76-((((1.76*G13-N13)/G13)*100)-100)</f>
        <v>#DIV/0!</v>
      </c>
      <c r="AE13" t="e">
        <f t="shared" ref="AE13:AE21" si="10">((1.76*I13-P13)/I13)*100</f>
        <v>#DIV/0!</v>
      </c>
      <c r="AF13" t="e">
        <f t="shared" ref="AF13:AF21" si="11">76-((((1.76*I13-P13)/I13)*100)-100)</f>
        <v>#DIV/0!</v>
      </c>
      <c r="AG13" t="e">
        <f t="shared" ref="AG13:AG21" si="12">IFERROR(SUM(Y13:AB13),SUM(Y13:AA13))</f>
        <v>#DIV/0!</v>
      </c>
      <c r="AH13"/>
      <c r="AL13" s="177"/>
      <c r="AN13" s="160"/>
    </row>
    <row r="14" s="101" customFormat="1" ht="15.75" customHeight="1" spans="1:40">
      <c r="A14" s="119"/>
      <c r="B14" s="120"/>
      <c r="C14" s="119"/>
      <c r="D14" s="121"/>
      <c r="E14" s="122"/>
      <c r="F14" s="124"/>
      <c r="G14" s="121"/>
      <c r="H14" s="124"/>
      <c r="I14" s="144"/>
      <c r="J14" s="119"/>
      <c r="K14" s="121"/>
      <c r="L14" s="122"/>
      <c r="M14" s="119"/>
      <c r="N14" s="121"/>
      <c r="O14" s="124"/>
      <c r="P14" s="145"/>
      <c r="Q14" s="162"/>
      <c r="R14" s="163"/>
      <c r="T14" s="101">
        <f t="shared" si="0"/>
        <v>0</v>
      </c>
      <c r="U14" s="101">
        <f t="shared" si="1"/>
        <v>0</v>
      </c>
      <c r="W14" s="101" t="e">
        <f t="shared" si="2"/>
        <v>#DIV/0!</v>
      </c>
      <c r="X14" s="164" t="e">
        <f t="shared" si="3"/>
        <v>#DIV/0!</v>
      </c>
      <c r="Y14" s="101" t="e">
        <f t="shared" si="4"/>
        <v>#DIV/0!</v>
      </c>
      <c r="Z14" s="101" t="e">
        <f t="shared" si="5"/>
        <v>#DIV/0!</v>
      </c>
      <c r="AA14" s="101" t="e">
        <f t="shared" si="6"/>
        <v>#DIV/0!</v>
      </c>
      <c r="AB14" s="101" t="e">
        <f t="shared" si="7"/>
        <v>#DIV/0!</v>
      </c>
      <c r="AC14" s="101" t="e">
        <f t="shared" si="8"/>
        <v>#DIV/0!</v>
      </c>
      <c r="AD14" s="101" t="e">
        <f t="shared" si="9"/>
        <v>#DIV/0!</v>
      </c>
      <c r="AE14" t="e">
        <f t="shared" si="10"/>
        <v>#DIV/0!</v>
      </c>
      <c r="AF14" t="e">
        <f t="shared" si="11"/>
        <v>#DIV/0!</v>
      </c>
      <c r="AG14" t="e">
        <f t="shared" si="12"/>
        <v>#DIV/0!</v>
      </c>
      <c r="AH14"/>
      <c r="AL14" s="177"/>
      <c r="AN14" s="160"/>
    </row>
    <row r="15" s="101" customFormat="1" ht="15.75" customHeight="1" spans="1:40">
      <c r="A15" s="125"/>
      <c r="B15" s="120"/>
      <c r="C15" s="119"/>
      <c r="D15" s="121"/>
      <c r="E15" s="122"/>
      <c r="F15" s="124"/>
      <c r="G15" s="121"/>
      <c r="H15" s="124"/>
      <c r="I15" s="144"/>
      <c r="J15" s="119"/>
      <c r="K15" s="121"/>
      <c r="L15" s="122"/>
      <c r="M15" s="119"/>
      <c r="N15" s="121"/>
      <c r="O15" s="124"/>
      <c r="P15" s="145"/>
      <c r="Q15" s="162"/>
      <c r="R15" s="163"/>
      <c r="T15" s="101">
        <f t="shared" si="0"/>
        <v>0</v>
      </c>
      <c r="U15" s="101">
        <f t="shared" si="1"/>
        <v>0</v>
      </c>
      <c r="W15" s="101" t="e">
        <f t="shared" si="2"/>
        <v>#DIV/0!</v>
      </c>
      <c r="X15" s="164" t="e">
        <f t="shared" si="3"/>
        <v>#DIV/0!</v>
      </c>
      <c r="Y15" s="101" t="e">
        <f t="shared" si="4"/>
        <v>#DIV/0!</v>
      </c>
      <c r="Z15" s="101" t="e">
        <f t="shared" si="5"/>
        <v>#DIV/0!</v>
      </c>
      <c r="AA15" s="101" t="e">
        <f t="shared" si="6"/>
        <v>#DIV/0!</v>
      </c>
      <c r="AB15" s="101" t="e">
        <f t="shared" si="7"/>
        <v>#DIV/0!</v>
      </c>
      <c r="AC15" s="101" t="e">
        <f t="shared" si="8"/>
        <v>#DIV/0!</v>
      </c>
      <c r="AD15" s="101" t="e">
        <f t="shared" si="9"/>
        <v>#DIV/0!</v>
      </c>
      <c r="AE15" t="e">
        <f t="shared" si="10"/>
        <v>#DIV/0!</v>
      </c>
      <c r="AF15" t="e">
        <f t="shared" si="11"/>
        <v>#DIV/0!</v>
      </c>
      <c r="AG15" t="e">
        <f t="shared" si="12"/>
        <v>#DIV/0!</v>
      </c>
      <c r="AH15"/>
      <c r="AL15" s="177"/>
      <c r="AN15" s="160"/>
    </row>
    <row r="16" s="101" customFormat="1" ht="15.75" customHeight="1" spans="1:40">
      <c r="A16" s="125"/>
      <c r="B16" s="120"/>
      <c r="C16" s="119"/>
      <c r="D16" s="121"/>
      <c r="E16" s="122"/>
      <c r="F16" s="124"/>
      <c r="G16" s="121"/>
      <c r="H16" s="124"/>
      <c r="I16" s="144"/>
      <c r="J16" s="119"/>
      <c r="K16" s="121"/>
      <c r="L16" s="122"/>
      <c r="M16" s="119"/>
      <c r="N16" s="121"/>
      <c r="O16" s="124"/>
      <c r="P16" s="145"/>
      <c r="Q16" s="162"/>
      <c r="R16" s="163"/>
      <c r="T16" s="101">
        <f t="shared" si="0"/>
        <v>0</v>
      </c>
      <c r="U16" s="101">
        <f t="shared" si="1"/>
        <v>0</v>
      </c>
      <c r="W16" s="101" t="e">
        <f t="shared" si="2"/>
        <v>#DIV/0!</v>
      </c>
      <c r="X16" s="164" t="e">
        <f t="shared" si="3"/>
        <v>#DIV/0!</v>
      </c>
      <c r="Y16" s="101" t="e">
        <f t="shared" si="4"/>
        <v>#DIV/0!</v>
      </c>
      <c r="Z16" s="101" t="e">
        <f t="shared" si="5"/>
        <v>#DIV/0!</v>
      </c>
      <c r="AA16" s="101" t="e">
        <f t="shared" si="6"/>
        <v>#DIV/0!</v>
      </c>
      <c r="AB16" s="101" t="e">
        <f t="shared" si="7"/>
        <v>#DIV/0!</v>
      </c>
      <c r="AC16" s="101" t="e">
        <f t="shared" si="8"/>
        <v>#DIV/0!</v>
      </c>
      <c r="AD16" s="101" t="e">
        <f t="shared" si="9"/>
        <v>#DIV/0!</v>
      </c>
      <c r="AE16" t="e">
        <f t="shared" si="10"/>
        <v>#DIV/0!</v>
      </c>
      <c r="AF16" t="e">
        <f t="shared" si="11"/>
        <v>#DIV/0!</v>
      </c>
      <c r="AG16" t="e">
        <f t="shared" si="12"/>
        <v>#DIV/0!</v>
      </c>
      <c r="AH16"/>
      <c r="AL16" s="177"/>
      <c r="AN16" s="160"/>
    </row>
    <row r="17" s="101" customFormat="1" ht="15.75" hidden="1" customHeight="1" spans="1:40">
      <c r="A17" s="125">
        <v>16</v>
      </c>
      <c r="B17" s="120">
        <f>SKP!C19</f>
        <v>0</v>
      </c>
      <c r="C17" s="119">
        <f>SKP!F19</f>
        <v>0</v>
      </c>
      <c r="D17" s="121">
        <f>SKP!G19</f>
        <v>2</v>
      </c>
      <c r="E17" s="122" t="str">
        <f>SKP!H19</f>
        <v>keg</v>
      </c>
      <c r="F17" s="124">
        <f>SKP!I19</f>
        <v>100</v>
      </c>
      <c r="G17" s="121">
        <f>SKP!J19</f>
        <v>12</v>
      </c>
      <c r="H17" s="124" t="str">
        <f>SKP!K19</f>
        <v>bln</v>
      </c>
      <c r="I17" s="144" t="str">
        <f>SKP!L19</f>
        <v>-</v>
      </c>
      <c r="J17" s="119">
        <f>K17*SKP!E19</f>
        <v>0</v>
      </c>
      <c r="K17" s="121">
        <f>D17</f>
        <v>2</v>
      </c>
      <c r="L17" s="122" t="str">
        <f t="shared" ref="L13:L20" si="13">E17</f>
        <v>keg</v>
      </c>
      <c r="M17" s="119">
        <v>90</v>
      </c>
      <c r="N17" s="121">
        <v>12</v>
      </c>
      <c r="O17" s="124" t="str">
        <f t="shared" ref="O13:O20" si="14">H17</f>
        <v>bln</v>
      </c>
      <c r="P17" s="145" t="s">
        <v>29</v>
      </c>
      <c r="Q17" s="162">
        <f t="shared" ref="Q13:Q20" si="15">AG17</f>
        <v>266</v>
      </c>
      <c r="R17" s="163">
        <f t="shared" ref="R13:R20" si="16">IF(I17="-",IF(P17="-",Q17/3,Q17/4),Q17/4)</f>
        <v>88.6666666666667</v>
      </c>
      <c r="T17" s="101">
        <f t="shared" si="0"/>
        <v>1</v>
      </c>
      <c r="U17" s="101">
        <f t="shared" si="1"/>
        <v>88.6666666666667</v>
      </c>
      <c r="W17" s="101">
        <f t="shared" si="2"/>
        <v>0</v>
      </c>
      <c r="X17" s="164" t="e">
        <f t="shared" si="3"/>
        <v>#VALUE!</v>
      </c>
      <c r="Y17" s="101">
        <f t="shared" si="4"/>
        <v>100</v>
      </c>
      <c r="Z17" s="101">
        <f t="shared" si="5"/>
        <v>90</v>
      </c>
      <c r="AA17" s="101">
        <f t="shared" si="6"/>
        <v>76</v>
      </c>
      <c r="AB17" s="101" t="e">
        <f t="shared" si="7"/>
        <v>#VALUE!</v>
      </c>
      <c r="AC17" s="101">
        <f t="shared" si="8"/>
        <v>76</v>
      </c>
      <c r="AD17" s="101">
        <f t="shared" si="9"/>
        <v>100</v>
      </c>
      <c r="AE17" t="e">
        <f t="shared" si="10"/>
        <v>#VALUE!</v>
      </c>
      <c r="AF17" t="e">
        <f t="shared" si="11"/>
        <v>#VALUE!</v>
      </c>
      <c r="AG17">
        <f t="shared" si="12"/>
        <v>266</v>
      </c>
      <c r="AH17"/>
      <c r="AL17" s="177"/>
      <c r="AN17" s="160"/>
    </row>
    <row r="18" s="101" customFormat="1" ht="15.75" hidden="1" customHeight="1" spans="1:40">
      <c r="A18" s="119">
        <v>17</v>
      </c>
      <c r="B18" s="120">
        <f>SKP!C20</f>
        <v>0</v>
      </c>
      <c r="C18" s="119">
        <f>SKP!F20</f>
        <v>0</v>
      </c>
      <c r="D18" s="121">
        <f>SKP!G20</f>
        <v>13</v>
      </c>
      <c r="E18" s="122" t="str">
        <f>SKP!H20</f>
        <v>keg</v>
      </c>
      <c r="F18" s="124">
        <f>SKP!I20</f>
        <v>100</v>
      </c>
      <c r="G18" s="121">
        <f>SKP!J20</f>
        <v>12</v>
      </c>
      <c r="H18" s="124" t="str">
        <f>SKP!K20</f>
        <v>bln</v>
      </c>
      <c r="I18" s="144" t="str">
        <f>SKP!L20</f>
        <v>-</v>
      </c>
      <c r="J18" s="119">
        <f>K18*SKP!E20</f>
        <v>0</v>
      </c>
      <c r="K18" s="121">
        <f>D18</f>
        <v>13</v>
      </c>
      <c r="L18" s="122" t="str">
        <f t="shared" si="13"/>
        <v>keg</v>
      </c>
      <c r="M18" s="119">
        <v>90</v>
      </c>
      <c r="N18" s="121">
        <v>12</v>
      </c>
      <c r="O18" s="124" t="str">
        <f t="shared" si="14"/>
        <v>bln</v>
      </c>
      <c r="P18" s="145" t="s">
        <v>29</v>
      </c>
      <c r="Q18" s="162">
        <f t="shared" si="15"/>
        <v>266</v>
      </c>
      <c r="R18" s="163">
        <f t="shared" si="16"/>
        <v>88.6666666666667</v>
      </c>
      <c r="T18" s="101">
        <f t="shared" si="0"/>
        <v>1</v>
      </c>
      <c r="U18" s="101">
        <f t="shared" si="1"/>
        <v>88.6666666666667</v>
      </c>
      <c r="W18" s="101">
        <f t="shared" si="2"/>
        <v>0</v>
      </c>
      <c r="X18" s="164" t="e">
        <f t="shared" si="3"/>
        <v>#VALUE!</v>
      </c>
      <c r="Y18" s="101">
        <f t="shared" si="4"/>
        <v>100</v>
      </c>
      <c r="Z18" s="101">
        <f t="shared" si="5"/>
        <v>90</v>
      </c>
      <c r="AA18" s="101">
        <f t="shared" si="6"/>
        <v>76</v>
      </c>
      <c r="AB18" s="101" t="e">
        <f t="shared" si="7"/>
        <v>#VALUE!</v>
      </c>
      <c r="AC18" s="101">
        <f t="shared" si="8"/>
        <v>76</v>
      </c>
      <c r="AD18" s="101">
        <f t="shared" si="9"/>
        <v>100</v>
      </c>
      <c r="AE18" t="e">
        <f t="shared" si="10"/>
        <v>#VALUE!</v>
      </c>
      <c r="AF18" t="e">
        <f t="shared" si="11"/>
        <v>#VALUE!</v>
      </c>
      <c r="AG18">
        <f t="shared" si="12"/>
        <v>266</v>
      </c>
      <c r="AH18"/>
      <c r="AL18" s="177"/>
      <c r="AN18" s="160"/>
    </row>
    <row r="19" s="101" customFormat="1" ht="15.75" hidden="1" customHeight="1" spans="1:40">
      <c r="A19" s="125">
        <v>18</v>
      </c>
      <c r="B19" s="120">
        <f>SKP!C21</f>
        <v>0</v>
      </c>
      <c r="C19" s="119">
        <f>SKP!F21</f>
        <v>0</v>
      </c>
      <c r="D19" s="121">
        <f>SKP!G21</f>
        <v>13</v>
      </c>
      <c r="E19" s="122" t="str">
        <f>SKP!H21</f>
        <v>keg</v>
      </c>
      <c r="F19" s="124">
        <f>SKP!I21</f>
        <v>100</v>
      </c>
      <c r="G19" s="121">
        <f>SKP!J21</f>
        <v>12</v>
      </c>
      <c r="H19" s="124" t="str">
        <f>SKP!K21</f>
        <v>bln</v>
      </c>
      <c r="I19" s="144" t="str">
        <f>SKP!L21</f>
        <v>-</v>
      </c>
      <c r="J19" s="119">
        <f>K19*SKP!E21</f>
        <v>0</v>
      </c>
      <c r="K19" s="121">
        <f>D19</f>
        <v>13</v>
      </c>
      <c r="L19" s="122" t="str">
        <f t="shared" si="13"/>
        <v>keg</v>
      </c>
      <c r="M19" s="119">
        <v>90</v>
      </c>
      <c r="N19" s="121">
        <v>12</v>
      </c>
      <c r="O19" s="124" t="str">
        <f t="shared" si="14"/>
        <v>bln</v>
      </c>
      <c r="P19" s="145" t="s">
        <v>29</v>
      </c>
      <c r="Q19" s="162">
        <f t="shared" si="15"/>
        <v>266</v>
      </c>
      <c r="R19" s="163">
        <f t="shared" si="16"/>
        <v>88.6666666666667</v>
      </c>
      <c r="T19" s="101">
        <f t="shared" si="0"/>
        <v>1</v>
      </c>
      <c r="U19" s="101">
        <f t="shared" si="1"/>
        <v>88.6666666666667</v>
      </c>
      <c r="W19" s="101">
        <f t="shared" si="2"/>
        <v>0</v>
      </c>
      <c r="X19" s="164" t="e">
        <f t="shared" si="3"/>
        <v>#VALUE!</v>
      </c>
      <c r="Y19" s="101">
        <f t="shared" si="4"/>
        <v>100</v>
      </c>
      <c r="Z19" s="101">
        <f t="shared" si="5"/>
        <v>90</v>
      </c>
      <c r="AA19" s="101">
        <f t="shared" si="6"/>
        <v>76</v>
      </c>
      <c r="AB19" s="101" t="e">
        <f t="shared" si="7"/>
        <v>#VALUE!</v>
      </c>
      <c r="AC19" s="101">
        <f t="shared" si="8"/>
        <v>76</v>
      </c>
      <c r="AD19" s="101">
        <f t="shared" si="9"/>
        <v>100</v>
      </c>
      <c r="AE19" t="e">
        <f t="shared" si="10"/>
        <v>#VALUE!</v>
      </c>
      <c r="AF19" t="e">
        <f t="shared" si="11"/>
        <v>#VALUE!</v>
      </c>
      <c r="AG19">
        <f t="shared" si="12"/>
        <v>266</v>
      </c>
      <c r="AH19"/>
      <c r="AL19" s="177"/>
      <c r="AN19" s="160"/>
    </row>
    <row r="20" s="101" customFormat="1" ht="15.75" hidden="1" customHeight="1" spans="1:40">
      <c r="A20" s="125">
        <v>19</v>
      </c>
      <c r="B20" s="120">
        <f>SKP!C22</f>
        <v>0</v>
      </c>
      <c r="C20" s="119">
        <f>SKP!F22</f>
        <v>0</v>
      </c>
      <c r="D20" s="121">
        <f>SKP!G22</f>
        <v>5</v>
      </c>
      <c r="E20" s="122" t="str">
        <f>SKP!H22</f>
        <v>keg</v>
      </c>
      <c r="F20" s="124">
        <f>SKP!I22</f>
        <v>100</v>
      </c>
      <c r="G20" s="121">
        <f>SKP!J22</f>
        <v>12</v>
      </c>
      <c r="H20" s="124" t="str">
        <f>SKP!K22</f>
        <v>bln</v>
      </c>
      <c r="I20" s="144" t="str">
        <f>SKP!L22</f>
        <v>-</v>
      </c>
      <c r="J20" s="119">
        <f>K20*SKP!E22</f>
        <v>0</v>
      </c>
      <c r="K20" s="121">
        <f>D20</f>
        <v>5</v>
      </c>
      <c r="L20" s="122" t="str">
        <f t="shared" si="13"/>
        <v>keg</v>
      </c>
      <c r="M20" s="119">
        <v>80</v>
      </c>
      <c r="N20" s="121">
        <v>12</v>
      </c>
      <c r="O20" s="124" t="str">
        <f t="shared" si="14"/>
        <v>bln</v>
      </c>
      <c r="P20" s="145" t="s">
        <v>29</v>
      </c>
      <c r="Q20" s="162">
        <f t="shared" si="15"/>
        <v>256</v>
      </c>
      <c r="R20" s="163">
        <f t="shared" si="16"/>
        <v>85.3333333333333</v>
      </c>
      <c r="T20" s="101">
        <f t="shared" si="0"/>
        <v>1</v>
      </c>
      <c r="U20" s="101">
        <f t="shared" si="1"/>
        <v>85.3333333333333</v>
      </c>
      <c r="W20" s="101">
        <f t="shared" si="2"/>
        <v>0</v>
      </c>
      <c r="X20" s="164" t="e">
        <f t="shared" si="3"/>
        <v>#VALUE!</v>
      </c>
      <c r="Y20" s="101">
        <f t="shared" si="4"/>
        <v>100</v>
      </c>
      <c r="Z20" s="101">
        <f t="shared" si="5"/>
        <v>80</v>
      </c>
      <c r="AA20" s="101">
        <f t="shared" si="6"/>
        <v>76</v>
      </c>
      <c r="AB20" s="101" t="e">
        <f t="shared" si="7"/>
        <v>#VALUE!</v>
      </c>
      <c r="AC20" s="101">
        <f t="shared" si="8"/>
        <v>76</v>
      </c>
      <c r="AD20" s="101">
        <f t="shared" si="9"/>
        <v>100</v>
      </c>
      <c r="AE20" t="e">
        <f t="shared" si="10"/>
        <v>#VALUE!</v>
      </c>
      <c r="AF20" t="e">
        <f t="shared" si="11"/>
        <v>#VALUE!</v>
      </c>
      <c r="AG20">
        <f t="shared" si="12"/>
        <v>256</v>
      </c>
      <c r="AH20"/>
      <c r="AL20" s="177"/>
      <c r="AN20" s="160"/>
    </row>
    <row r="21" s="101" customFormat="1" ht="15.75" hidden="1" customHeight="1" spans="1:41">
      <c r="A21" s="125"/>
      <c r="B21" s="120"/>
      <c r="C21" s="119"/>
      <c r="D21" s="121"/>
      <c r="E21" s="122"/>
      <c r="F21" s="124"/>
      <c r="G21" s="121"/>
      <c r="H21" s="124"/>
      <c r="I21" s="144"/>
      <c r="J21" s="119"/>
      <c r="K21" s="121"/>
      <c r="L21" s="122"/>
      <c r="M21" s="119"/>
      <c r="N21" s="121"/>
      <c r="O21" s="124"/>
      <c r="P21" s="145"/>
      <c r="Q21" s="165"/>
      <c r="R21" s="163"/>
      <c r="T21" s="101">
        <f t="shared" si="0"/>
        <v>0</v>
      </c>
      <c r="U21" s="101">
        <f t="shared" si="1"/>
        <v>0</v>
      </c>
      <c r="W21" s="101" t="e">
        <f t="shared" si="2"/>
        <v>#DIV/0!</v>
      </c>
      <c r="X21" s="164" t="e">
        <f t="shared" si="3"/>
        <v>#DIV/0!</v>
      </c>
      <c r="Y21" s="101" t="e">
        <f t="shared" si="4"/>
        <v>#DIV/0!</v>
      </c>
      <c r="Z21" s="101" t="e">
        <f t="shared" si="5"/>
        <v>#DIV/0!</v>
      </c>
      <c r="AA21" s="101" t="e">
        <f t="shared" si="6"/>
        <v>#DIV/0!</v>
      </c>
      <c r="AB21" s="101" t="e">
        <f t="shared" si="7"/>
        <v>#DIV/0!</v>
      </c>
      <c r="AC21" s="101" t="e">
        <f t="shared" si="8"/>
        <v>#DIV/0!</v>
      </c>
      <c r="AD21" s="101" t="e">
        <f t="shared" si="9"/>
        <v>#DIV/0!</v>
      </c>
      <c r="AE21" t="e">
        <f t="shared" si="10"/>
        <v>#DIV/0!</v>
      </c>
      <c r="AF21" t="e">
        <f t="shared" si="11"/>
        <v>#DIV/0!</v>
      </c>
      <c r="AG21" t="e">
        <f t="shared" si="12"/>
        <v>#DIV/0!</v>
      </c>
      <c r="AH21"/>
      <c r="AK21" s="101" t="e">
        <f>100-(N21/G21*100)</f>
        <v>#DIV/0!</v>
      </c>
      <c r="AL21" s="177" t="e">
        <f>100-(P21/I21*100)</f>
        <v>#DIV/0!</v>
      </c>
      <c r="AM21" s="101" t="e">
        <f>IF(AND(AK21&gt;24,AL21&gt;24),(IFERROR(((K21/D21*100)+(M21/F21*100)+(76-((((1.76*G21-N21)/G21)*100)-100))+(76-((((1.76*I21-P21)/I21)*100)-100))),((K21/D21*100)+(M21/F21*100)+(76-((((1.76*G21-N21)/G21)*100)-100))))),(IFERROR(((K21/D21*100)+(M21/F21*100)+(((1.76*G21-N21)/G21)*100))+(((1.76*I21-P21)/I21)*100),((K21/D21*100)+(M21/F21*100)+(((1.76*G21-N21)/G21)*100)))))</f>
        <v>#DIV/0!</v>
      </c>
      <c r="AN21" s="160" t="e">
        <f>IF(AK21&gt;24,(((K21/D21*100)+(M21/F21*100)+(76-((((1.76*G21-N21)/G21)*100)-100)))),(((K21/D21*100)+(M21/F21*100)+(((1.76*G21-N21)/G21)*100))))</f>
        <v>#DIV/0!</v>
      </c>
      <c r="AO21" s="101" t="e">
        <f>IFERROR(AM21,AN21)</f>
        <v>#DIV/0!</v>
      </c>
    </row>
    <row r="22" ht="26.25" customHeight="1" spans="1:18">
      <c r="A22" s="126"/>
      <c r="B22" s="127" t="s">
        <v>60</v>
      </c>
      <c r="C22" s="128"/>
      <c r="D22" s="129"/>
      <c r="E22" s="130"/>
      <c r="F22" s="130"/>
      <c r="G22" s="130"/>
      <c r="H22" s="130"/>
      <c r="I22" s="146"/>
      <c r="J22" s="147"/>
      <c r="K22" s="148"/>
      <c r="L22" s="149"/>
      <c r="M22" s="149"/>
      <c r="N22" s="149"/>
      <c r="O22" s="149"/>
      <c r="P22" s="150"/>
      <c r="Q22" s="148"/>
      <c r="R22" s="166"/>
    </row>
    <row r="23" ht="15.75" customHeight="1" spans="1:38">
      <c r="A23" s="131">
        <v>1</v>
      </c>
      <c r="B23" s="132" t="s">
        <v>61</v>
      </c>
      <c r="C23" s="132"/>
      <c r="D23" s="133"/>
      <c r="E23" s="133"/>
      <c r="F23" s="133"/>
      <c r="G23" s="133"/>
      <c r="H23" s="133"/>
      <c r="I23" s="133"/>
      <c r="J23" s="151"/>
      <c r="K23" s="131"/>
      <c r="L23" s="131"/>
      <c r="M23" s="131"/>
      <c r="N23" s="131"/>
      <c r="O23" s="131"/>
      <c r="P23" s="131"/>
      <c r="Q23" s="131"/>
      <c r="R23" s="167"/>
      <c r="Z23" s="160" t="s">
        <v>62</v>
      </c>
      <c r="AJ23" s="160" t="s">
        <v>63</v>
      </c>
      <c r="AL23" s="160"/>
    </row>
    <row r="24" ht="15.75" customHeight="1" spans="1:38">
      <c r="A24" s="131"/>
      <c r="B24" s="132" t="s">
        <v>61</v>
      </c>
      <c r="C24" s="132"/>
      <c r="D24" s="133"/>
      <c r="E24" s="133"/>
      <c r="F24" s="133"/>
      <c r="G24" s="133"/>
      <c r="H24" s="133"/>
      <c r="I24" s="133"/>
      <c r="J24" s="151"/>
      <c r="K24" s="131"/>
      <c r="L24" s="131"/>
      <c r="M24" s="131"/>
      <c r="N24" s="131"/>
      <c r="O24" s="131"/>
      <c r="P24" s="131"/>
      <c r="Q24" s="131"/>
      <c r="R24" s="168"/>
      <c r="Z24" t="s">
        <v>64</v>
      </c>
      <c r="AJ24" t="s">
        <v>65</v>
      </c>
      <c r="AL24" s="160"/>
    </row>
    <row r="25" ht="15.75" customHeight="1" spans="1:38">
      <c r="A25" s="131">
        <v>2</v>
      </c>
      <c r="B25" s="132" t="s">
        <v>66</v>
      </c>
      <c r="C25" s="132"/>
      <c r="D25" s="133"/>
      <c r="E25" s="133"/>
      <c r="F25" s="133"/>
      <c r="G25" s="133"/>
      <c r="H25" s="133"/>
      <c r="I25" s="133"/>
      <c r="J25" s="151"/>
      <c r="K25" s="131"/>
      <c r="L25" s="131"/>
      <c r="M25" s="131"/>
      <c r="N25" s="131"/>
      <c r="O25" s="131"/>
      <c r="P25" s="131"/>
      <c r="Q25" s="131"/>
      <c r="R25" s="167"/>
      <c r="AL25" s="160"/>
    </row>
    <row r="26" ht="15.75" customHeight="1" spans="1:24">
      <c r="A26" s="131"/>
      <c r="B26" s="132" t="s">
        <v>66</v>
      </c>
      <c r="C26" s="132"/>
      <c r="D26" s="133"/>
      <c r="E26" s="133"/>
      <c r="F26" s="133"/>
      <c r="G26" s="133"/>
      <c r="H26" s="133"/>
      <c r="I26" s="133"/>
      <c r="J26" s="151"/>
      <c r="K26" s="131"/>
      <c r="L26" s="131"/>
      <c r="M26" s="131"/>
      <c r="N26" s="131"/>
      <c r="O26" s="131"/>
      <c r="P26" s="131"/>
      <c r="Q26" s="131"/>
      <c r="R26" s="169"/>
      <c r="X26">
        <f>SUM(Y12:AA12)</f>
        <v>276</v>
      </c>
    </row>
    <row r="27" ht="15.75" customHeight="1" spans="1:18">
      <c r="A27" s="134"/>
      <c r="B27" s="135"/>
      <c r="C27" s="135"/>
      <c r="D27" s="136"/>
      <c r="E27" s="136"/>
      <c r="F27" s="136"/>
      <c r="G27" s="136"/>
      <c r="H27" s="136"/>
      <c r="I27" s="136"/>
      <c r="J27" s="152"/>
      <c r="K27" s="153"/>
      <c r="L27" s="153"/>
      <c r="M27" s="153"/>
      <c r="N27" s="153"/>
      <c r="O27" s="153"/>
      <c r="P27" s="153"/>
      <c r="Q27" s="170"/>
      <c r="R27" s="171"/>
    </row>
    <row r="28" ht="13.5" customHeight="1" spans="1:20">
      <c r="A28" s="137" t="s">
        <v>67</v>
      </c>
      <c r="B28" s="138"/>
      <c r="C28" s="138"/>
      <c r="D28" s="138"/>
      <c r="E28" s="138"/>
      <c r="F28" s="138"/>
      <c r="G28" s="138"/>
      <c r="H28" s="138"/>
      <c r="I28" s="138"/>
      <c r="J28" s="138"/>
      <c r="K28" s="138"/>
      <c r="L28" s="138"/>
      <c r="M28" s="138"/>
      <c r="N28" s="138"/>
      <c r="O28" s="138"/>
      <c r="P28" s="138"/>
      <c r="Q28" s="172"/>
      <c r="R28" s="173" t="e">
        <f>(SUM(R8:R12)/T28)+R23+R25</f>
        <v>#REF!</v>
      </c>
      <c r="T28" t="e">
        <f>SUM(T8:T12)</f>
        <v>#REF!</v>
      </c>
    </row>
    <row r="29" ht="13.5" customHeight="1" spans="1:18">
      <c r="A29" s="139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74"/>
      <c r="R29" s="175" t="e">
        <f>IF(R28&lt;=50,"(Buruk)",IF(R28&lt;=60,"(Sedang)",IF(R28&lt;=75,"(Cukup)",IF(R28&lt;=90.99,"(Baik)","(Sangat Baik)"))))</f>
        <v>#REF!</v>
      </c>
    </row>
    <row r="30" ht="7.5" customHeight="1"/>
    <row r="31" spans="13:18">
      <c r="M31" s="154" t="s">
        <v>68</v>
      </c>
      <c r="N31" s="103"/>
      <c r="O31" s="103"/>
      <c r="P31" s="103"/>
      <c r="Q31" s="103"/>
      <c r="R31" s="103"/>
    </row>
    <row r="32" spans="13:18">
      <c r="M32" s="154" t="s">
        <v>36</v>
      </c>
      <c r="N32" s="154"/>
      <c r="O32" s="154"/>
      <c r="P32" s="154"/>
      <c r="Q32" s="154"/>
      <c r="R32" s="154"/>
    </row>
    <row r="33" ht="13.5" customHeight="1"/>
    <row r="34" ht="39" customHeight="1"/>
    <row r="35" spans="13:18">
      <c r="M35" s="155" t="str">
        <f>SKP!B29</f>
        <v>Dra. Imas Maesaroh, Dip.IM-Lib., M.Lib., Ph.D.</v>
      </c>
      <c r="N35" s="155"/>
      <c r="O35" s="155"/>
      <c r="P35" s="155"/>
      <c r="Q35" s="155"/>
      <c r="R35" s="155"/>
    </row>
    <row r="36" spans="13:18">
      <c r="M36" s="103" t="str">
        <f>SKP!B30</f>
        <v>196605141992032001</v>
      </c>
      <c r="N36" s="103"/>
      <c r="O36" s="103"/>
      <c r="P36" s="103"/>
      <c r="Q36" s="103"/>
      <c r="R36" s="103"/>
    </row>
  </sheetData>
  <mergeCells count="36">
    <mergeCell ref="A1:R1"/>
    <mergeCell ref="A2:R2"/>
    <mergeCell ref="A3:Q3"/>
    <mergeCell ref="D5:I5"/>
    <mergeCell ref="K5:P5"/>
    <mergeCell ref="D6:E6"/>
    <mergeCell ref="G6:H6"/>
    <mergeCell ref="K6:L6"/>
    <mergeCell ref="N6:O6"/>
    <mergeCell ref="D7:E7"/>
    <mergeCell ref="G7:H7"/>
    <mergeCell ref="K7:L7"/>
    <mergeCell ref="N7:O7"/>
    <mergeCell ref="D22:I22"/>
    <mergeCell ref="K22:P22"/>
    <mergeCell ref="D23:I23"/>
    <mergeCell ref="K23:P23"/>
    <mergeCell ref="D24:I24"/>
    <mergeCell ref="K24:P24"/>
    <mergeCell ref="D25:I25"/>
    <mergeCell ref="K25:P25"/>
    <mergeCell ref="D26:I26"/>
    <mergeCell ref="K26:P26"/>
    <mergeCell ref="M31:R31"/>
    <mergeCell ref="M32:R32"/>
    <mergeCell ref="M35:R35"/>
    <mergeCell ref="M36:R36"/>
    <mergeCell ref="A5:A6"/>
    <mergeCell ref="B5:B6"/>
    <mergeCell ref="C5:C6"/>
    <mergeCell ref="J5:J6"/>
    <mergeCell ref="Q5:Q6"/>
    <mergeCell ref="R5:R6"/>
    <mergeCell ref="R23:R24"/>
    <mergeCell ref="R25:R26"/>
    <mergeCell ref="A28:Q29"/>
  </mergeCells>
  <pageMargins left="0.748031496062992" right="0.748031496062992" top="0.83" bottom="1.81" header="0.511811023622047" footer="2.02"/>
  <pageSetup paperSize="1" scale="74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W54"/>
  <sheetViews>
    <sheetView zoomScale="70" zoomScaleNormal="70" topLeftCell="A37" workbookViewId="0">
      <selection activeCell="F57" sqref="F57"/>
    </sheetView>
  </sheetViews>
  <sheetFormatPr defaultColWidth="9" defaultRowHeight="13.2"/>
  <cols>
    <col min="1" max="1" width="0.851851851851852" customWidth="1"/>
    <col min="2" max="2" width="4.71296296296296" customWidth="1"/>
    <col min="3" max="3" width="19.1388888888889" customWidth="1"/>
    <col min="4" max="4" width="14.8518518518519" customWidth="1"/>
    <col min="5" max="5" width="13.712962962963" customWidth="1"/>
    <col min="6" max="6" width="11.4259259259259" customWidth="1"/>
    <col min="7" max="7" width="4.42592592592593" customWidth="1"/>
    <col min="8" max="8" width="13.287037037037" customWidth="1"/>
    <col min="9" max="9" width="15.287037037037" customWidth="1"/>
    <col min="10" max="10" width="9.71296296296296" customWidth="1"/>
    <col min="11" max="11" width="4.71296296296296" customWidth="1"/>
    <col min="15" max="15" width="7" customWidth="1"/>
    <col min="20" max="20" width="17.287037037037" customWidth="1"/>
    <col min="21" max="21" width="0.851851851851852" customWidth="1"/>
  </cols>
  <sheetData>
    <row r="1" ht="13.95"/>
    <row r="2" ht="30" customHeight="1" spans="2:20">
      <c r="B2" s="1" t="s">
        <v>69</v>
      </c>
      <c r="C2" s="2" t="s">
        <v>70</v>
      </c>
      <c r="D2" s="3"/>
      <c r="E2" s="3"/>
      <c r="F2" s="3"/>
      <c r="G2" s="3"/>
      <c r="H2" s="4"/>
      <c r="I2" s="59" t="s">
        <v>71</v>
      </c>
      <c r="K2" s="60" t="s">
        <v>72</v>
      </c>
      <c r="L2" s="61"/>
      <c r="M2" s="61"/>
      <c r="N2" s="61"/>
      <c r="O2" s="61"/>
      <c r="P2" s="61"/>
      <c r="Q2" s="61"/>
      <c r="R2" s="61"/>
      <c r="S2" s="61"/>
      <c r="T2" s="95"/>
    </row>
    <row r="3" ht="30" customHeight="1" spans="2:23">
      <c r="B3" s="5"/>
      <c r="C3" s="6" t="s">
        <v>73</v>
      </c>
      <c r="D3" s="7"/>
      <c r="E3" s="8"/>
      <c r="F3" s="8" t="e">
        <f>PENGUKURAN!R28</f>
        <v>#REF!</v>
      </c>
      <c r="G3" s="9" t="s">
        <v>74</v>
      </c>
      <c r="H3" s="10">
        <v>0.6</v>
      </c>
      <c r="I3" s="62" t="e">
        <f>F3*H3</f>
        <v>#REF!</v>
      </c>
      <c r="K3" s="63" t="s">
        <v>75</v>
      </c>
      <c r="L3" s="64"/>
      <c r="M3" s="64"/>
      <c r="N3" s="64"/>
      <c r="O3" s="64"/>
      <c r="P3" s="64"/>
      <c r="Q3" s="64"/>
      <c r="R3" s="64"/>
      <c r="S3" s="64"/>
      <c r="T3" s="96"/>
      <c r="W3" s="97"/>
    </row>
    <row r="4" ht="30" customHeight="1" spans="2:20">
      <c r="B4" s="5"/>
      <c r="C4" s="11" t="s">
        <v>76</v>
      </c>
      <c r="D4" s="12" t="s">
        <v>77</v>
      </c>
      <c r="E4" s="13"/>
      <c r="F4" s="14">
        <v>86</v>
      </c>
      <c r="G4" s="15" t="str">
        <f>IF(F4&lt;=50,"(Buruk)",IF(F4&lt;=60,"(Sedang)",IF(F4&lt;=75,"(Cukup)",IF(F4&lt;=90.99,"(Baik)","(Sangat Baik)"))))</f>
        <v>(Baik)</v>
      </c>
      <c r="H4" s="16"/>
      <c r="I4" s="65"/>
      <c r="K4" s="66"/>
      <c r="L4" s="43"/>
      <c r="M4" s="43"/>
      <c r="N4" s="43"/>
      <c r="O4" s="43"/>
      <c r="P4" s="43"/>
      <c r="Q4" s="43"/>
      <c r="R4" s="43"/>
      <c r="S4" s="43"/>
      <c r="T4" s="84"/>
    </row>
    <row r="5" ht="30" customHeight="1" spans="2:20">
      <c r="B5" s="5"/>
      <c r="C5" s="17"/>
      <c r="D5" s="12" t="s">
        <v>78</v>
      </c>
      <c r="E5" s="13"/>
      <c r="F5" s="14">
        <v>85</v>
      </c>
      <c r="G5" s="15" t="str">
        <f>IF(F5&lt;=50,"(Buruk)",IF(F5&lt;=60,"(Sedang)",IF(F5&lt;=75,"(Cukup)",IF(F5&lt;=90.99,"(Baik)","(Sangat Baik)"))))</f>
        <v>(Baik)</v>
      </c>
      <c r="H5" s="16"/>
      <c r="I5" s="65"/>
      <c r="K5" s="66"/>
      <c r="L5" s="43"/>
      <c r="M5" s="43"/>
      <c r="N5" s="43"/>
      <c r="O5" s="43"/>
      <c r="P5" s="43"/>
      <c r="Q5" s="43"/>
      <c r="R5" s="43"/>
      <c r="S5" s="43"/>
      <c r="T5" s="84"/>
    </row>
    <row r="6" ht="30" customHeight="1" spans="2:20">
      <c r="B6" s="5"/>
      <c r="C6" s="17"/>
      <c r="D6" s="12" t="s">
        <v>79</v>
      </c>
      <c r="E6" s="13"/>
      <c r="F6" s="14">
        <v>85</v>
      </c>
      <c r="G6" s="15" t="str">
        <f>IF(F6&lt;=50,"(Buruk)",IF(F6&lt;=60,"(Sedang)",IF(F6&lt;=75,"(Cukup)",IF(F6&lt;=90.99,"(Baik)","(Sangat Baik)"))))</f>
        <v>(Baik)</v>
      </c>
      <c r="H6" s="16"/>
      <c r="I6" s="65"/>
      <c r="K6" s="66"/>
      <c r="L6" s="43"/>
      <c r="M6" s="43"/>
      <c r="N6" s="43"/>
      <c r="O6" s="43"/>
      <c r="P6" s="43"/>
      <c r="Q6" s="43"/>
      <c r="R6" s="43"/>
      <c r="S6" s="43"/>
      <c r="T6" s="84"/>
    </row>
    <row r="7" ht="30" customHeight="1" spans="2:20">
      <c r="B7" s="5"/>
      <c r="C7" s="17"/>
      <c r="D7" s="12" t="s">
        <v>80</v>
      </c>
      <c r="E7" s="13"/>
      <c r="F7" s="14">
        <v>85</v>
      </c>
      <c r="G7" s="15" t="str">
        <f>IF(F7&lt;=50,"(Buruk)",IF(F7&lt;=60,"(Sedang)",IF(F7&lt;=75,"(Cukup)",IF(F7&lt;=90.99,"(Baik)","(Sangat Baik)"))))</f>
        <v>(Baik)</v>
      </c>
      <c r="H7" s="16"/>
      <c r="I7" s="65"/>
      <c r="K7" s="66"/>
      <c r="L7" s="43"/>
      <c r="M7" s="43"/>
      <c r="N7" s="43"/>
      <c r="O7" s="43"/>
      <c r="P7" s="43"/>
      <c r="Q7" s="43"/>
      <c r="R7" s="43"/>
      <c r="S7" s="43"/>
      <c r="T7" s="84"/>
    </row>
    <row r="8" ht="30" customHeight="1" spans="2:20">
      <c r="B8" s="5"/>
      <c r="C8" s="17"/>
      <c r="D8" s="12" t="s">
        <v>81</v>
      </c>
      <c r="E8" s="13"/>
      <c r="F8" s="14">
        <v>85</v>
      </c>
      <c r="G8" s="15" t="str">
        <f>IF(F8&lt;=50,"(Buruk)",IF(F8&lt;=60,"(Sedang)",IF(F8&lt;=75,"(Cukup)",IF(F8&lt;=90.99,"(Baik)","(Sangat Baik)"))))</f>
        <v>(Baik)</v>
      </c>
      <c r="H8" s="16"/>
      <c r="I8" s="65"/>
      <c r="K8" s="66"/>
      <c r="L8" s="43"/>
      <c r="M8" s="43"/>
      <c r="N8" s="43"/>
      <c r="O8" s="43"/>
      <c r="P8" s="43"/>
      <c r="Q8" s="43"/>
      <c r="R8" s="43"/>
      <c r="S8" s="43"/>
      <c r="T8" s="84"/>
    </row>
    <row r="9" ht="30" customHeight="1" spans="2:20">
      <c r="B9" s="5"/>
      <c r="C9" s="17"/>
      <c r="D9" s="12" t="s">
        <v>82</v>
      </c>
      <c r="E9" s="13"/>
      <c r="F9" s="14">
        <v>85</v>
      </c>
      <c r="G9" s="15" t="str">
        <f>IF(F9="-","",IF(F9&lt;=50,"(Buruk)",IF(F9&lt;=60,"(Sedang)",IF(F9&lt;=75,"(Cukup)",IF(F9&lt;=90.99,"(Baik)","(Sangat Baik)")))))</f>
        <v>(Baik)</v>
      </c>
      <c r="H9" s="16"/>
      <c r="I9" s="65"/>
      <c r="K9" s="66"/>
      <c r="L9" s="43"/>
      <c r="M9" s="43"/>
      <c r="N9" s="43"/>
      <c r="O9" s="43"/>
      <c r="P9" s="43"/>
      <c r="Q9" s="43"/>
      <c r="R9" s="43"/>
      <c r="S9" s="43"/>
      <c r="T9" s="84"/>
    </row>
    <row r="10" ht="30" customHeight="1" spans="2:20">
      <c r="B10" s="5"/>
      <c r="C10" s="17"/>
      <c r="D10" s="12" t="s">
        <v>83</v>
      </c>
      <c r="E10" s="13"/>
      <c r="F10" s="14">
        <f>SUM(F4:F9)</f>
        <v>511</v>
      </c>
      <c r="G10" s="18"/>
      <c r="H10" s="19"/>
      <c r="I10" s="65"/>
      <c r="K10" s="67" t="s">
        <v>84</v>
      </c>
      <c r="L10" s="68"/>
      <c r="M10" s="68"/>
      <c r="N10" s="68"/>
      <c r="O10" s="68"/>
      <c r="P10" s="68"/>
      <c r="Q10" s="68"/>
      <c r="R10" s="68"/>
      <c r="S10" s="68"/>
      <c r="T10" s="98"/>
    </row>
    <row r="11" ht="30" customHeight="1" spans="2:20">
      <c r="B11" s="5"/>
      <c r="C11" s="17"/>
      <c r="D11" s="12" t="s">
        <v>85</v>
      </c>
      <c r="E11" s="13"/>
      <c r="F11" s="20">
        <f>IF(F9="-",IF(F9="-",F10/5,F10/6),F10/6)</f>
        <v>85.1666666666667</v>
      </c>
      <c r="G11" s="15" t="str">
        <f>IF(F11&lt;=50,"(Buruk)",IF(F11&lt;=60,"(Sedang)",IF(F11&lt;=75,"(Cukup)",IF(F11&lt;=90.99,"(Baik)","(Sangat Baik)"))))</f>
        <v>(Baik)</v>
      </c>
      <c r="H11" s="16"/>
      <c r="I11" s="65"/>
      <c r="K11" s="60" t="s">
        <v>86</v>
      </c>
      <c r="L11" s="61"/>
      <c r="M11" s="61"/>
      <c r="N11" s="61"/>
      <c r="O11" s="61"/>
      <c r="P11" s="61"/>
      <c r="Q11" s="61"/>
      <c r="R11" s="61"/>
      <c r="S11" s="61"/>
      <c r="T11" s="95"/>
    </row>
    <row r="12" ht="30" customHeight="1" spans="2:20">
      <c r="B12" s="21"/>
      <c r="C12" s="22"/>
      <c r="D12" s="23" t="s">
        <v>87</v>
      </c>
      <c r="E12" s="24"/>
      <c r="F12" s="25">
        <f>F11</f>
        <v>85.1666666666667</v>
      </c>
      <c r="G12" s="26" t="s">
        <v>74</v>
      </c>
      <c r="H12" s="27">
        <v>0.4</v>
      </c>
      <c r="I12" s="62">
        <f>F12*H12</f>
        <v>34.0666666666667</v>
      </c>
      <c r="K12" s="63" t="s">
        <v>88</v>
      </c>
      <c r="L12" s="64"/>
      <c r="M12" s="64"/>
      <c r="N12" s="64"/>
      <c r="O12" s="64"/>
      <c r="P12" s="64"/>
      <c r="Q12" s="64"/>
      <c r="R12" s="64"/>
      <c r="S12" s="64"/>
      <c r="T12" s="96"/>
    </row>
    <row r="13" ht="30" customHeight="1" spans="2:20">
      <c r="B13" s="28"/>
      <c r="C13" s="9"/>
      <c r="D13" s="9"/>
      <c r="E13" s="9"/>
      <c r="F13" s="9"/>
      <c r="G13" s="9"/>
      <c r="H13" s="29"/>
      <c r="I13" s="69" t="e">
        <f>I12+I3</f>
        <v>#REF!</v>
      </c>
      <c r="K13" s="66"/>
      <c r="L13" s="43"/>
      <c r="M13" s="43"/>
      <c r="N13" s="43"/>
      <c r="O13" s="43"/>
      <c r="P13" s="43"/>
      <c r="Q13" s="43"/>
      <c r="R13" s="43"/>
      <c r="S13" s="43"/>
      <c r="T13" s="84"/>
    </row>
    <row r="14" ht="30" customHeight="1" spans="2:20">
      <c r="B14" s="30" t="s">
        <v>89</v>
      </c>
      <c r="C14" s="26"/>
      <c r="D14" s="26"/>
      <c r="E14" s="26"/>
      <c r="F14" s="26"/>
      <c r="G14" s="26"/>
      <c r="H14" s="26"/>
      <c r="I14" s="70" t="e">
        <f>IF(I13&lt;=50,"(Buruk)",IF(I13&lt;=60,"(Sedang)",IF(I13&lt;=75,"(Cukup)",IF(I13&lt;=90.99,"(Baik)","(Sangat Baik)"))))</f>
        <v>#REF!</v>
      </c>
      <c r="J14" s="71"/>
      <c r="K14" s="66"/>
      <c r="L14" s="43"/>
      <c r="M14" s="43"/>
      <c r="N14" s="43"/>
      <c r="O14" s="43"/>
      <c r="P14" s="43"/>
      <c r="Q14" s="43"/>
      <c r="R14" s="43"/>
      <c r="S14" s="43"/>
      <c r="T14" s="84"/>
    </row>
    <row r="15" ht="30" customHeight="1" spans="2:20">
      <c r="B15" s="31" t="s">
        <v>90</v>
      </c>
      <c r="C15" s="32"/>
      <c r="D15" s="32"/>
      <c r="E15" s="32"/>
      <c r="F15" s="32"/>
      <c r="G15" s="32"/>
      <c r="H15" s="32"/>
      <c r="I15" s="72"/>
      <c r="K15" s="66"/>
      <c r="L15" s="43"/>
      <c r="M15" s="43"/>
      <c r="N15" s="43"/>
      <c r="O15" s="43"/>
      <c r="P15" s="43"/>
      <c r="Q15" s="43"/>
      <c r="R15" s="43"/>
      <c r="S15" s="43"/>
      <c r="T15" s="84"/>
    </row>
    <row r="16" ht="30" customHeight="1" spans="2:20">
      <c r="B16" s="33" t="s">
        <v>91</v>
      </c>
      <c r="C16" s="34"/>
      <c r="D16" s="34"/>
      <c r="E16" s="34"/>
      <c r="F16" s="34"/>
      <c r="G16" s="34"/>
      <c r="H16" s="34"/>
      <c r="I16" s="73"/>
      <c r="K16" s="66"/>
      <c r="L16" s="43"/>
      <c r="M16" s="43"/>
      <c r="N16" s="43"/>
      <c r="O16" s="43"/>
      <c r="P16" s="43"/>
      <c r="Q16" s="43"/>
      <c r="R16" s="43"/>
      <c r="S16" s="43"/>
      <c r="T16" s="84"/>
    </row>
    <row r="17" ht="30" customHeight="1" spans="2:20">
      <c r="B17" s="33"/>
      <c r="C17" s="34"/>
      <c r="D17" s="34"/>
      <c r="E17" s="34"/>
      <c r="F17" s="34"/>
      <c r="G17" s="34"/>
      <c r="H17" s="34"/>
      <c r="I17" s="73"/>
      <c r="K17" s="44"/>
      <c r="L17" s="43"/>
      <c r="M17" s="43"/>
      <c r="N17" s="43"/>
      <c r="O17" s="43"/>
      <c r="P17" s="43"/>
      <c r="Q17" s="43"/>
      <c r="R17" s="43"/>
      <c r="S17" s="43"/>
      <c r="T17" s="84"/>
    </row>
    <row r="18" ht="30" customHeight="1" spans="2:20">
      <c r="B18" s="33"/>
      <c r="C18" s="34"/>
      <c r="D18" s="34"/>
      <c r="E18" s="34"/>
      <c r="F18" s="34"/>
      <c r="G18" s="34"/>
      <c r="H18" s="34"/>
      <c r="I18" s="73"/>
      <c r="K18" s="74"/>
      <c r="L18" s="43"/>
      <c r="M18" s="43"/>
      <c r="N18" s="43"/>
      <c r="O18" s="43"/>
      <c r="P18" s="43"/>
      <c r="Q18" s="43"/>
      <c r="R18" s="43"/>
      <c r="S18" s="43"/>
      <c r="T18" s="84"/>
    </row>
    <row r="19" ht="30" customHeight="1" spans="2:20">
      <c r="B19" s="33"/>
      <c r="C19" s="34"/>
      <c r="D19" s="34"/>
      <c r="E19" s="34"/>
      <c r="F19" s="34"/>
      <c r="G19" s="34"/>
      <c r="H19" s="34"/>
      <c r="I19" s="73"/>
      <c r="K19" s="44"/>
      <c r="L19" s="43"/>
      <c r="M19" s="43"/>
      <c r="N19" s="43"/>
      <c r="O19" s="43"/>
      <c r="P19" s="43"/>
      <c r="Q19" s="43"/>
      <c r="R19" s="43"/>
      <c r="S19" s="43"/>
      <c r="T19" s="84"/>
    </row>
    <row r="20" ht="30" customHeight="1" spans="2:20">
      <c r="B20" s="33"/>
      <c r="C20" s="34"/>
      <c r="D20" s="34"/>
      <c r="E20" s="34"/>
      <c r="F20" s="34"/>
      <c r="G20" s="34"/>
      <c r="H20" s="34"/>
      <c r="I20" s="73"/>
      <c r="K20" s="44"/>
      <c r="L20" s="43"/>
      <c r="M20" s="43"/>
      <c r="N20" s="43"/>
      <c r="O20" s="43"/>
      <c r="P20" s="43"/>
      <c r="Q20" s="43"/>
      <c r="R20" s="43"/>
      <c r="S20" s="43"/>
      <c r="T20" s="84"/>
    </row>
    <row r="21" ht="30" customHeight="1" spans="2:20">
      <c r="B21" s="33"/>
      <c r="C21" s="34"/>
      <c r="D21" s="34"/>
      <c r="E21" s="34"/>
      <c r="F21" s="34"/>
      <c r="G21" s="34"/>
      <c r="H21" s="34"/>
      <c r="I21" s="73"/>
      <c r="K21" s="75"/>
      <c r="L21" s="43"/>
      <c r="M21" s="43"/>
      <c r="N21" s="43"/>
      <c r="O21" s="43"/>
      <c r="P21" s="43"/>
      <c r="Q21" s="43"/>
      <c r="R21" s="43"/>
      <c r="S21" s="43"/>
      <c r="T21" s="84"/>
    </row>
    <row r="22" ht="30" customHeight="1" spans="2:20">
      <c r="B22" s="33"/>
      <c r="C22" s="34"/>
      <c r="D22" s="34"/>
      <c r="E22" s="34"/>
      <c r="F22" s="34"/>
      <c r="G22" s="34"/>
      <c r="H22" s="34"/>
      <c r="I22" s="73"/>
      <c r="K22" s="75"/>
      <c r="L22" s="43"/>
      <c r="M22" s="43"/>
      <c r="N22" s="43"/>
      <c r="O22" s="43"/>
      <c r="P22" s="43"/>
      <c r="Q22" s="43"/>
      <c r="R22" s="43"/>
      <c r="S22" s="43"/>
      <c r="T22" s="84"/>
    </row>
    <row r="23" ht="30" customHeight="1" spans="2:20">
      <c r="B23" s="35" t="s">
        <v>84</v>
      </c>
      <c r="C23" s="36"/>
      <c r="D23" s="36"/>
      <c r="E23" s="36"/>
      <c r="F23" s="36"/>
      <c r="G23" s="36"/>
      <c r="H23" s="36"/>
      <c r="I23" s="76"/>
      <c r="J23" s="77"/>
      <c r="K23" s="78" t="s">
        <v>84</v>
      </c>
      <c r="L23" s="79"/>
      <c r="M23" s="79"/>
      <c r="N23" s="79"/>
      <c r="O23" s="79"/>
      <c r="P23" s="79"/>
      <c r="Q23" s="79"/>
      <c r="R23" s="79"/>
      <c r="S23" s="79"/>
      <c r="T23" s="99"/>
    </row>
    <row r="24" ht="30" customHeight="1" spans="2:20">
      <c r="B24" s="37"/>
      <c r="C24" s="38"/>
      <c r="D24" s="38"/>
      <c r="E24" s="38"/>
      <c r="F24" s="38"/>
      <c r="G24" s="38"/>
      <c r="H24" s="38"/>
      <c r="I24" s="80"/>
      <c r="K24" s="81"/>
      <c r="L24" s="46"/>
      <c r="M24" s="46"/>
      <c r="N24" s="46"/>
      <c r="O24" s="46"/>
      <c r="P24" s="46"/>
      <c r="Q24" s="46"/>
      <c r="R24" s="46"/>
      <c r="S24" s="46"/>
      <c r="T24" s="90"/>
    </row>
    <row r="25" ht="13.8" spans="11:12">
      <c r="K25" s="82"/>
      <c r="L25" s="43"/>
    </row>
    <row r="26" ht="14.55" spans="11:12">
      <c r="K26" s="82"/>
      <c r="L26" s="43"/>
    </row>
    <row r="27" ht="13.8" spans="2:12">
      <c r="B27" s="39"/>
      <c r="C27" s="40"/>
      <c r="D27" s="40"/>
      <c r="E27" s="40"/>
      <c r="F27" s="40"/>
      <c r="G27" s="40"/>
      <c r="H27" s="40"/>
      <c r="I27" s="83"/>
      <c r="K27" s="82"/>
      <c r="L27" s="43"/>
    </row>
    <row r="28" ht="15.6" spans="2:12">
      <c r="B28" s="41" t="s">
        <v>92</v>
      </c>
      <c r="C28" s="42" t="s">
        <v>93</v>
      </c>
      <c r="D28" s="43"/>
      <c r="E28" s="43"/>
      <c r="F28" s="43"/>
      <c r="G28" s="43"/>
      <c r="H28" s="43"/>
      <c r="I28" s="84"/>
      <c r="K28" s="82"/>
      <c r="L28" s="43"/>
    </row>
    <row r="29" ht="13.8" spans="2:12">
      <c r="B29" s="44"/>
      <c r="C29" s="43"/>
      <c r="D29" s="43"/>
      <c r="E29" s="43"/>
      <c r="F29" s="43"/>
      <c r="G29" s="43"/>
      <c r="H29" s="43"/>
      <c r="I29" s="84"/>
      <c r="K29" s="82"/>
      <c r="L29" s="43"/>
    </row>
    <row r="30" ht="13.8" spans="2:12">
      <c r="B30" s="44"/>
      <c r="C30" s="43"/>
      <c r="D30" s="43"/>
      <c r="E30" s="43"/>
      <c r="F30" s="43"/>
      <c r="G30" s="43"/>
      <c r="H30" s="43"/>
      <c r="I30" s="84"/>
      <c r="K30" s="82"/>
      <c r="L30" s="43"/>
    </row>
    <row r="31" ht="13.8" spans="2:12">
      <c r="B31" s="44"/>
      <c r="C31" s="43"/>
      <c r="D31" s="43"/>
      <c r="E31" s="43"/>
      <c r="F31" s="43"/>
      <c r="G31" s="43"/>
      <c r="H31" s="43"/>
      <c r="I31" s="84"/>
      <c r="K31" s="82"/>
      <c r="L31" s="43"/>
    </row>
    <row r="32" ht="17.4" spans="2:20">
      <c r="B32" s="44"/>
      <c r="C32" s="43"/>
      <c r="D32" s="43"/>
      <c r="E32" s="43"/>
      <c r="F32" s="43"/>
      <c r="G32" s="43"/>
      <c r="H32" s="43"/>
      <c r="I32" s="84"/>
      <c r="K32" s="85" t="s">
        <v>94</v>
      </c>
      <c r="L32" s="85"/>
      <c r="M32" s="85"/>
      <c r="N32" s="85"/>
      <c r="O32" s="85"/>
      <c r="P32" s="85"/>
      <c r="Q32" s="85"/>
      <c r="R32" s="85"/>
      <c r="S32" s="85"/>
      <c r="T32" s="85"/>
    </row>
    <row r="33" ht="17.4" spans="2:20">
      <c r="B33" s="44"/>
      <c r="C33" s="43"/>
      <c r="D33" s="43"/>
      <c r="E33" s="43"/>
      <c r="F33" s="43"/>
      <c r="G33" s="43"/>
      <c r="H33" s="43"/>
      <c r="I33" s="84"/>
      <c r="K33" s="85" t="s">
        <v>95</v>
      </c>
      <c r="L33" s="85"/>
      <c r="M33" s="85"/>
      <c r="N33" s="85"/>
      <c r="O33" s="85"/>
      <c r="P33" s="85"/>
      <c r="Q33" s="85"/>
      <c r="R33" s="85"/>
      <c r="S33" s="85"/>
      <c r="T33" s="85"/>
    </row>
    <row r="34" spans="2:12">
      <c r="B34" s="44"/>
      <c r="C34" s="43"/>
      <c r="D34" s="43"/>
      <c r="E34" s="43"/>
      <c r="F34" s="43"/>
      <c r="G34" s="43"/>
      <c r="H34" s="43"/>
      <c r="I34" s="84"/>
      <c r="K34" s="43"/>
      <c r="L34" s="43"/>
    </row>
    <row r="35" ht="15.6" spans="2:17">
      <c r="B35" s="44"/>
      <c r="C35" s="43"/>
      <c r="D35" s="43"/>
      <c r="E35" s="43"/>
      <c r="F35" s="43"/>
      <c r="G35" s="43"/>
      <c r="H35" s="43"/>
      <c r="I35" s="84"/>
      <c r="K35" s="86" t="s">
        <v>96</v>
      </c>
      <c r="L35" s="43"/>
      <c r="Q35" s="100" t="s">
        <v>97</v>
      </c>
    </row>
    <row r="36" ht="15.6" spans="2:18">
      <c r="B36" s="44"/>
      <c r="C36" s="43"/>
      <c r="D36" s="43"/>
      <c r="E36" s="43"/>
      <c r="F36" s="43"/>
      <c r="G36" s="43"/>
      <c r="H36" s="43"/>
      <c r="I36" s="84"/>
      <c r="K36" s="87" t="s">
        <v>98</v>
      </c>
      <c r="P36" s="88"/>
      <c r="Q36" s="100" t="s">
        <v>99</v>
      </c>
      <c r="R36" s="100" t="s">
        <v>100</v>
      </c>
    </row>
    <row r="37" ht="30" customHeight="1" spans="2:20">
      <c r="B37" s="44"/>
      <c r="C37" s="43"/>
      <c r="D37" s="43"/>
      <c r="E37" s="43"/>
      <c r="F37" s="43"/>
      <c r="G37" s="43"/>
      <c r="H37" s="43"/>
      <c r="I37" s="84"/>
      <c r="K37" s="89" t="s">
        <v>101</v>
      </c>
      <c r="L37" s="89" t="s">
        <v>102</v>
      </c>
      <c r="M37" s="89"/>
      <c r="N37" s="89"/>
      <c r="O37" s="89"/>
      <c r="P37" s="89"/>
      <c r="Q37" s="89"/>
      <c r="R37" s="89"/>
      <c r="S37" s="89"/>
      <c r="T37" s="89"/>
    </row>
    <row r="38" ht="30" customHeight="1" spans="2:20">
      <c r="B38" s="45"/>
      <c r="C38" s="46"/>
      <c r="D38" s="46"/>
      <c r="E38" s="46"/>
      <c r="F38" s="46"/>
      <c r="G38" s="46"/>
      <c r="H38" s="46"/>
      <c r="I38" s="90"/>
      <c r="K38" s="89"/>
      <c r="L38" s="89" t="s">
        <v>103</v>
      </c>
      <c r="M38" s="89"/>
      <c r="N38" s="89"/>
      <c r="O38" s="89"/>
      <c r="P38" s="89" t="str">
        <f>SKP!I5</f>
        <v>Alfian Naufal ,S.Kom</v>
      </c>
      <c r="Q38" s="89"/>
      <c r="R38" s="89"/>
      <c r="S38" s="89"/>
      <c r="T38" s="89"/>
    </row>
    <row r="39" ht="30" customHeight="1" spans="2:20">
      <c r="B39" s="39"/>
      <c r="C39" s="40"/>
      <c r="D39" s="40"/>
      <c r="E39" s="47" t="s">
        <v>104</v>
      </c>
      <c r="F39" s="40"/>
      <c r="G39" s="40"/>
      <c r="H39" s="40"/>
      <c r="I39" s="83"/>
      <c r="K39" s="89"/>
      <c r="L39" s="89" t="s">
        <v>105</v>
      </c>
      <c r="M39" s="89"/>
      <c r="N39" s="89"/>
      <c r="O39" s="89"/>
      <c r="P39" s="89" t="str">
        <f>SKP!I6</f>
        <v>198506072019031011</v>
      </c>
      <c r="Q39" s="89"/>
      <c r="R39" s="89"/>
      <c r="S39" s="89"/>
      <c r="T39" s="89"/>
    </row>
    <row r="40" ht="30" customHeight="1" spans="2:20">
      <c r="B40" s="44"/>
      <c r="C40" s="43"/>
      <c r="D40" s="43"/>
      <c r="E40" s="48" t="s">
        <v>106</v>
      </c>
      <c r="F40" s="48"/>
      <c r="G40" s="48"/>
      <c r="H40" s="48"/>
      <c r="I40" s="91"/>
      <c r="K40" s="89"/>
      <c r="L40" s="89" t="s">
        <v>107</v>
      </c>
      <c r="M40" s="89"/>
      <c r="N40" s="89"/>
      <c r="O40" s="89"/>
      <c r="P40" s="89" t="str">
        <f>SKP!I7</f>
        <v>Penata Muda /III A</v>
      </c>
      <c r="Q40" s="89"/>
      <c r="R40" s="89"/>
      <c r="S40" s="89"/>
      <c r="T40" s="89"/>
    </row>
    <row r="41" ht="23.25" customHeight="1" spans="2:20">
      <c r="B41" s="44"/>
      <c r="C41" s="43"/>
      <c r="D41" s="43"/>
      <c r="E41" s="43"/>
      <c r="F41" s="43"/>
      <c r="G41" s="43"/>
      <c r="H41" s="43"/>
      <c r="I41" s="84"/>
      <c r="K41" s="89"/>
      <c r="L41" s="89" t="s">
        <v>108</v>
      </c>
      <c r="M41" s="89"/>
      <c r="N41" s="89"/>
      <c r="O41" s="89"/>
      <c r="P41" s="89" t="str">
        <f>SKP!I8</f>
        <v>Pranata komputer Pertama</v>
      </c>
      <c r="Q41" s="89"/>
      <c r="R41" s="89"/>
      <c r="S41" s="89"/>
      <c r="T41" s="89"/>
    </row>
    <row r="42" ht="57.75" customHeight="1" spans="2:20">
      <c r="B42" s="44"/>
      <c r="C42" s="43"/>
      <c r="D42" s="43"/>
      <c r="E42" s="49" t="str">
        <f>SKP!D5</f>
        <v>Dra. Imas Maesaroh, Dip.IM-Lib., M.Lib., Ph.D.</v>
      </c>
      <c r="F42" s="49"/>
      <c r="G42" s="49"/>
      <c r="H42" s="49"/>
      <c r="I42" s="92"/>
      <c r="K42" s="89"/>
      <c r="L42" s="89" t="s">
        <v>109</v>
      </c>
      <c r="M42" s="89"/>
      <c r="N42" s="89"/>
      <c r="O42" s="89"/>
      <c r="P42" s="89" t="str">
        <f>SKP!I9</f>
        <v>Pusat Sistem Teknologi Informasi dan Pangkalan Data</v>
      </c>
      <c r="Q42" s="89"/>
      <c r="R42" s="89"/>
      <c r="S42" s="89"/>
      <c r="T42" s="89"/>
    </row>
    <row r="43" ht="30" customHeight="1" spans="2:20">
      <c r="B43" s="44"/>
      <c r="C43" s="43"/>
      <c r="D43" s="43"/>
      <c r="E43" s="50" t="str">
        <f>SKP!D6</f>
        <v>196605141992032001</v>
      </c>
      <c r="F43" s="50"/>
      <c r="G43" s="50"/>
      <c r="H43" s="50"/>
      <c r="I43" s="93"/>
      <c r="K43" s="89" t="s">
        <v>110</v>
      </c>
      <c r="L43" s="89" t="s">
        <v>106</v>
      </c>
      <c r="M43" s="89"/>
      <c r="N43" s="89"/>
      <c r="O43" s="89"/>
      <c r="P43" s="89"/>
      <c r="Q43" s="89"/>
      <c r="R43" s="89"/>
      <c r="S43" s="89"/>
      <c r="T43" s="89"/>
    </row>
    <row r="44" ht="30" customHeight="1" spans="2:20">
      <c r="B44" s="41" t="s">
        <v>111</v>
      </c>
      <c r="C44" s="42" t="s">
        <v>112</v>
      </c>
      <c r="D44" s="43"/>
      <c r="E44" s="51"/>
      <c r="F44" s="51"/>
      <c r="G44" s="51"/>
      <c r="H44" s="51"/>
      <c r="I44" s="94"/>
      <c r="K44" s="89"/>
      <c r="L44" s="89" t="s">
        <v>103</v>
      </c>
      <c r="M44" s="89"/>
      <c r="N44" s="89"/>
      <c r="O44" s="89"/>
      <c r="P44" s="89" t="str">
        <f>SKP!D5</f>
        <v>Dra. Imas Maesaroh, Dip.IM-Lib., M.Lib., Ph.D.</v>
      </c>
      <c r="Q44" s="89"/>
      <c r="R44" s="89"/>
      <c r="S44" s="89"/>
      <c r="T44" s="89"/>
    </row>
    <row r="45" ht="30" customHeight="1" spans="2:20">
      <c r="B45" s="41"/>
      <c r="C45" s="48" t="s">
        <v>113</v>
      </c>
      <c r="D45" s="48"/>
      <c r="E45" s="48"/>
      <c r="F45" s="43"/>
      <c r="G45" s="43"/>
      <c r="H45" s="43"/>
      <c r="I45" s="84"/>
      <c r="K45" s="89"/>
      <c r="L45" s="89" t="s">
        <v>105</v>
      </c>
      <c r="M45" s="89"/>
      <c r="N45" s="89"/>
      <c r="O45" s="89"/>
      <c r="P45" s="89" t="str">
        <f>SKP!D6</f>
        <v>196605141992032001</v>
      </c>
      <c r="Q45" s="89"/>
      <c r="R45" s="89"/>
      <c r="S45" s="89"/>
      <c r="T45" s="89"/>
    </row>
    <row r="46" ht="30" customHeight="1" spans="2:20">
      <c r="B46" s="44"/>
      <c r="C46" s="52"/>
      <c r="D46" s="53"/>
      <c r="E46" s="53"/>
      <c r="F46" s="43"/>
      <c r="G46" s="43"/>
      <c r="H46" s="43"/>
      <c r="I46" s="84"/>
      <c r="K46" s="89"/>
      <c r="L46" s="89" t="s">
        <v>107</v>
      </c>
      <c r="M46" s="89"/>
      <c r="N46" s="89"/>
      <c r="O46" s="89"/>
      <c r="P46" s="89" t="str">
        <f>SKP!D7</f>
        <v>Pembina /IVA</v>
      </c>
      <c r="Q46" s="89"/>
      <c r="R46" s="89"/>
      <c r="S46" s="89"/>
      <c r="T46" s="89"/>
    </row>
    <row r="47" ht="55.5" customHeight="1" spans="2:20">
      <c r="B47" s="44"/>
      <c r="C47" s="54" t="str">
        <f>SKP!I5</f>
        <v>Alfian Naufal ,S.Kom</v>
      </c>
      <c r="D47" s="54"/>
      <c r="E47" s="54"/>
      <c r="F47" s="43"/>
      <c r="G47" s="43"/>
      <c r="H47" s="43"/>
      <c r="I47" s="84"/>
      <c r="K47" s="89"/>
      <c r="L47" s="89" t="s">
        <v>108</v>
      </c>
      <c r="M47" s="89"/>
      <c r="N47" s="89"/>
      <c r="O47" s="89"/>
      <c r="P47" s="89" t="str">
        <f>SKP!D8</f>
        <v>Kepala Pusat Sistem Teknologi Informasi dan Pangkalan Data</v>
      </c>
      <c r="Q47" s="89"/>
      <c r="R47" s="89"/>
      <c r="S47" s="89"/>
      <c r="T47" s="89"/>
    </row>
    <row r="48" ht="30" customHeight="1" spans="2:20">
      <c r="B48" s="44"/>
      <c r="C48" s="55" t="str">
        <f>SKP!I6</f>
        <v>198506072019031011</v>
      </c>
      <c r="D48" s="55"/>
      <c r="E48" s="55"/>
      <c r="F48" s="43"/>
      <c r="G48" s="43"/>
      <c r="H48" s="43"/>
      <c r="I48" s="84"/>
      <c r="K48" s="89"/>
      <c r="L48" s="89" t="s">
        <v>109</v>
      </c>
      <c r="M48" s="89"/>
      <c r="N48" s="89"/>
      <c r="O48" s="89"/>
      <c r="P48" s="89" t="str">
        <f>SKP!D9</f>
        <v>Pusat Sistem Teknologi Informasi dan Pangkalan Data</v>
      </c>
      <c r="Q48" s="89"/>
      <c r="R48" s="89"/>
      <c r="S48" s="89"/>
      <c r="T48" s="89"/>
    </row>
    <row r="49" ht="30" customHeight="1" spans="2:20">
      <c r="B49" s="44"/>
      <c r="C49" s="56"/>
      <c r="D49" s="56"/>
      <c r="E49" s="57" t="s">
        <v>114</v>
      </c>
      <c r="F49" s="43"/>
      <c r="G49" s="43"/>
      <c r="H49" s="43"/>
      <c r="I49" s="84"/>
      <c r="K49" s="89" t="s">
        <v>115</v>
      </c>
      <c r="L49" s="89" t="s">
        <v>116</v>
      </c>
      <c r="M49" s="89"/>
      <c r="N49" s="89"/>
      <c r="O49" s="89"/>
      <c r="P49" s="89"/>
      <c r="Q49" s="89"/>
      <c r="R49" s="89"/>
      <c r="S49" s="89"/>
      <c r="T49" s="89"/>
    </row>
    <row r="50" ht="30" customHeight="1" spans="2:20">
      <c r="B50" s="44"/>
      <c r="C50" s="58"/>
      <c r="D50" s="58"/>
      <c r="E50" s="48" t="s">
        <v>116</v>
      </c>
      <c r="F50" s="48"/>
      <c r="G50" s="48"/>
      <c r="H50" s="48"/>
      <c r="I50" s="91"/>
      <c r="K50" s="89"/>
      <c r="L50" s="89" t="s">
        <v>103</v>
      </c>
      <c r="M50" s="89"/>
      <c r="N50" s="89"/>
      <c r="O50" s="89"/>
      <c r="P50" s="89" t="s">
        <v>117</v>
      </c>
      <c r="Q50" s="89"/>
      <c r="R50" s="89"/>
      <c r="S50" s="89"/>
      <c r="T50" s="89"/>
    </row>
    <row r="51" ht="30" customHeight="1" spans="2:20">
      <c r="B51" s="44"/>
      <c r="C51" s="43"/>
      <c r="D51" s="43"/>
      <c r="E51" s="43"/>
      <c r="F51" s="43"/>
      <c r="G51" s="43"/>
      <c r="H51" s="43"/>
      <c r="I51" s="84"/>
      <c r="K51" s="89"/>
      <c r="L51" s="89" t="s">
        <v>105</v>
      </c>
      <c r="M51" s="89"/>
      <c r="N51" s="89"/>
      <c r="O51" s="89"/>
      <c r="P51" s="219" t="s">
        <v>118</v>
      </c>
      <c r="Q51" s="89"/>
      <c r="R51" s="89"/>
      <c r="S51" s="89"/>
      <c r="T51" s="89"/>
    </row>
    <row r="52" ht="30" customHeight="1" spans="2:20">
      <c r="B52" s="44"/>
      <c r="C52" s="43"/>
      <c r="D52" s="43"/>
      <c r="E52" s="49" t="str">
        <f>P50</f>
        <v>Drs. H. Rijalul Faqih, M.Si</v>
      </c>
      <c r="F52" s="49"/>
      <c r="G52" s="49"/>
      <c r="H52" s="49"/>
      <c r="I52" s="92"/>
      <c r="K52" s="89"/>
      <c r="L52" s="89" t="s">
        <v>107</v>
      </c>
      <c r="M52" s="89"/>
      <c r="N52" s="89"/>
      <c r="O52" s="89"/>
      <c r="P52" s="89" t="s">
        <v>119</v>
      </c>
      <c r="Q52" s="89"/>
      <c r="R52" s="89"/>
      <c r="S52" s="89"/>
      <c r="T52" s="89"/>
    </row>
    <row r="53" ht="30" customHeight="1" spans="2:20">
      <c r="B53" s="44"/>
      <c r="C53" s="43"/>
      <c r="D53" s="43"/>
      <c r="E53" s="50" t="str">
        <f>P51</f>
        <v>196401151993031002</v>
      </c>
      <c r="F53" s="50"/>
      <c r="G53" s="50"/>
      <c r="H53" s="50"/>
      <c r="I53" s="93"/>
      <c r="K53" s="89"/>
      <c r="L53" s="89" t="s">
        <v>108</v>
      </c>
      <c r="M53" s="89"/>
      <c r="N53" s="89"/>
      <c r="O53" s="89"/>
      <c r="P53" s="89" t="s">
        <v>120</v>
      </c>
      <c r="Q53" s="89"/>
      <c r="R53" s="89"/>
      <c r="S53" s="89"/>
      <c r="T53" s="89"/>
    </row>
    <row r="54" ht="30" customHeight="1" spans="2:20">
      <c r="B54" s="45"/>
      <c r="C54" s="46"/>
      <c r="D54" s="46"/>
      <c r="E54" s="46"/>
      <c r="F54" s="46"/>
      <c r="G54" s="46"/>
      <c r="H54" s="46"/>
      <c r="I54" s="90"/>
      <c r="K54" s="89"/>
      <c r="L54" s="89" t="s">
        <v>109</v>
      </c>
      <c r="M54" s="89"/>
      <c r="N54" s="89"/>
      <c r="O54" s="89"/>
      <c r="P54" s="89" t="s">
        <v>121</v>
      </c>
      <c r="Q54" s="89"/>
      <c r="R54" s="89"/>
      <c r="S54" s="89"/>
      <c r="T54" s="89"/>
    </row>
  </sheetData>
  <mergeCells count="86">
    <mergeCell ref="C2:H2"/>
    <mergeCell ref="K2:T2"/>
    <mergeCell ref="C3:D3"/>
    <mergeCell ref="K3:T3"/>
    <mergeCell ref="D4:E4"/>
    <mergeCell ref="G4:H4"/>
    <mergeCell ref="D5:E5"/>
    <mergeCell ref="G5:H5"/>
    <mergeCell ref="D6:E6"/>
    <mergeCell ref="G6:H6"/>
    <mergeCell ref="D7:E7"/>
    <mergeCell ref="G7:H7"/>
    <mergeCell ref="D8:E8"/>
    <mergeCell ref="G8:H8"/>
    <mergeCell ref="D9:E9"/>
    <mergeCell ref="G9:H9"/>
    <mergeCell ref="D10:E10"/>
    <mergeCell ref="G10:H10"/>
    <mergeCell ref="K10:T10"/>
    <mergeCell ref="D11:E11"/>
    <mergeCell ref="G11:H11"/>
    <mergeCell ref="K11:T11"/>
    <mergeCell ref="D12:E12"/>
    <mergeCell ref="K12:T12"/>
    <mergeCell ref="B13:H13"/>
    <mergeCell ref="B14:H14"/>
    <mergeCell ref="B15:I15"/>
    <mergeCell ref="B16:I16"/>
    <mergeCell ref="B17:I17"/>
    <mergeCell ref="B18:I18"/>
    <mergeCell ref="B19:I19"/>
    <mergeCell ref="B20:I20"/>
    <mergeCell ref="B21:I21"/>
    <mergeCell ref="B22:I22"/>
    <mergeCell ref="B23:I23"/>
    <mergeCell ref="K23:T23"/>
    <mergeCell ref="B24:I24"/>
    <mergeCell ref="K32:T32"/>
    <mergeCell ref="K33:T33"/>
    <mergeCell ref="L37:T37"/>
    <mergeCell ref="L38:O38"/>
    <mergeCell ref="P38:T38"/>
    <mergeCell ref="L39:O39"/>
    <mergeCell ref="P39:T39"/>
    <mergeCell ref="E40:I40"/>
    <mergeCell ref="L40:O40"/>
    <mergeCell ref="P40:T40"/>
    <mergeCell ref="L41:O41"/>
    <mergeCell ref="P41:T41"/>
    <mergeCell ref="E42:I42"/>
    <mergeCell ref="L42:O42"/>
    <mergeCell ref="P42:T42"/>
    <mergeCell ref="E43:I43"/>
    <mergeCell ref="L43:T43"/>
    <mergeCell ref="L44:O44"/>
    <mergeCell ref="P44:T44"/>
    <mergeCell ref="C45:E45"/>
    <mergeCell ref="L45:O45"/>
    <mergeCell ref="P45:T45"/>
    <mergeCell ref="L46:O46"/>
    <mergeCell ref="P46:T46"/>
    <mergeCell ref="C47:E47"/>
    <mergeCell ref="L47:O47"/>
    <mergeCell ref="P47:T47"/>
    <mergeCell ref="C48:E48"/>
    <mergeCell ref="L48:O48"/>
    <mergeCell ref="P48:T48"/>
    <mergeCell ref="L49:T49"/>
    <mergeCell ref="E50:I50"/>
    <mergeCell ref="L50:O50"/>
    <mergeCell ref="P50:T50"/>
    <mergeCell ref="L51:O51"/>
    <mergeCell ref="P51:T51"/>
    <mergeCell ref="E52:I52"/>
    <mergeCell ref="L52:O52"/>
    <mergeCell ref="P52:T52"/>
    <mergeCell ref="E53:I53"/>
    <mergeCell ref="L53:O53"/>
    <mergeCell ref="P53:T53"/>
    <mergeCell ref="L54:O54"/>
    <mergeCell ref="P54:T54"/>
    <mergeCell ref="B2:B12"/>
    <mergeCell ref="C4:C12"/>
    <mergeCell ref="K37:K42"/>
    <mergeCell ref="K43:K48"/>
    <mergeCell ref="K49:K54"/>
  </mergeCells>
  <pageMargins left="0.47244094488189" right="0.196850393700787" top="0.53" bottom="0.6" header="0.31496062992126" footer="0.31496062992126"/>
  <pageSetup paperSize="9" scale="70" orientation="landscape"/>
  <headerFooter/>
  <rowBreaks count="1" manualBreakCount="1">
    <brk id="25" max="20" man="1"/>
  </row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1" sqref="E11"/>
    </sheetView>
  </sheetViews>
  <sheetFormatPr defaultColWidth="9" defaultRowHeight="13.2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SKP</vt:lpstr>
      <vt:lpstr>PENGUKURAN</vt:lpstr>
      <vt:lpstr>PENILAIAN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bkn</dc:creator>
  <cp:lastModifiedBy>pustipd</cp:lastModifiedBy>
  <dcterms:created xsi:type="dcterms:W3CDTF">2010-10-07T03:41:00Z</dcterms:created>
  <cp:lastPrinted>2020-03-09T01:52:00Z</cp:lastPrinted>
  <dcterms:modified xsi:type="dcterms:W3CDTF">2022-02-02T07:50:41Z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EEE9FD41605A4AD59C31815306980516</vt:lpwstr>
  </property>
  <property fmtid="{D5CDD505-2E9C-101B-9397-08002B2CF9AE}" pid="3" name="KSOProductBuildVer">
    <vt:lpwstr>1033-11.2.0.10463</vt:lpwstr>
  </property>
</Properties>
</file>