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daqing\Dropbox\Research\Paper_development\Paper_Journal\2024\USDA_MiniScan_AMSA_2\"/>
    </mc:Choice>
  </mc:AlternateContent>
  <xr:revisionPtr revIDLastSave="0" documentId="13_ncr:1_{C406D8D4-C12F-4B6A-8D5B-82EF5A7B701E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Spectra " sheetId="3" r:id="rId1"/>
    <sheet name="Citation&amp;Contac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3" l="1"/>
  <c r="AI5" i="3"/>
  <c r="AJ5" i="3"/>
  <c r="AK5" i="3"/>
  <c r="AL5" i="3"/>
  <c r="AM5" i="3"/>
  <c r="AN5" i="3"/>
  <c r="AO5" i="3"/>
  <c r="AH6" i="3"/>
  <c r="AI6" i="3"/>
  <c r="AJ6" i="3"/>
  <c r="AK6" i="3"/>
  <c r="AL6" i="3"/>
  <c r="AM6" i="3"/>
  <c r="AN6" i="3"/>
  <c r="AO6" i="3"/>
  <c r="AO4" i="3"/>
  <c r="AN4" i="3"/>
  <c r="AM4" i="3"/>
  <c r="AL4" i="3"/>
  <c r="AK4" i="3"/>
  <c r="AJ4" i="3"/>
  <c r="AI4" i="3"/>
  <c r="AH4" i="3"/>
  <c r="AQ5" i="3"/>
  <c r="AR5" i="3"/>
  <c r="AS5" i="3"/>
  <c r="AT5" i="3"/>
  <c r="AU5" i="3"/>
  <c r="AV5" i="3"/>
  <c r="AW5" i="3"/>
  <c r="BC5" i="3" s="1"/>
  <c r="AX5" i="3"/>
  <c r="BD5" i="3" s="1"/>
  <c r="AQ6" i="3"/>
  <c r="AR6" i="3"/>
  <c r="AS6" i="3"/>
  <c r="AT6" i="3"/>
  <c r="AU6" i="3"/>
  <c r="AV6" i="3"/>
  <c r="AW6" i="3"/>
  <c r="BC6" i="3" s="1"/>
  <c r="AX6" i="3"/>
  <c r="BD6" i="3" s="1"/>
  <c r="AX4" i="3"/>
  <c r="BD4" i="3" s="1"/>
  <c r="AW4" i="3"/>
  <c r="BC4" i="3" s="1"/>
  <c r="AV4" i="3"/>
  <c r="AU4" i="3"/>
  <c r="AT4" i="3"/>
  <c r="AS4" i="3"/>
  <c r="AR4" i="3"/>
  <c r="AQ4" i="3"/>
  <c r="AZ6" i="3" l="1"/>
  <c r="BB4" i="3"/>
  <c r="BA4" i="3"/>
  <c r="AZ4" i="3"/>
  <c r="BB5" i="3"/>
  <c r="BA5" i="3"/>
  <c r="AZ5" i="3"/>
  <c r="BB6" i="3"/>
  <c r="BA6" i="3"/>
  <c r="BH5" i="3" l="1"/>
  <c r="BH6" i="3"/>
  <c r="BH4" i="3"/>
  <c r="BG5" i="3"/>
  <c r="BG6" i="3"/>
  <c r="BG4" i="3"/>
  <c r="BF5" i="3" l="1"/>
  <c r="BF6" i="3"/>
  <c r="BF4" i="3"/>
</calcChain>
</file>

<file path=xl/sharedStrings.xml><?xml version="1.0" encoding="utf-8"?>
<sst xmlns="http://schemas.openxmlformats.org/spreadsheetml/2006/main" count="39" uniqueCount="37">
  <si>
    <t>%Deoxy</t>
  </si>
  <si>
    <t>%Met</t>
  </si>
  <si>
    <t>y</t>
  </si>
  <si>
    <t>z</t>
  </si>
  <si>
    <t>mua470</t>
  </si>
  <si>
    <t>mua480</t>
  </si>
  <si>
    <t>mua520</t>
  </si>
  <si>
    <t>mua530</t>
  </si>
  <si>
    <t>mua570</t>
  </si>
  <si>
    <t>mua580</t>
  </si>
  <si>
    <t>mua610</t>
  </si>
  <si>
    <t>mua700</t>
  </si>
  <si>
    <t>Piao474</t>
  </si>
  <si>
    <t>Piao525</t>
  </si>
  <si>
    <t>Piao572</t>
  </si>
  <si>
    <t>Piao610</t>
  </si>
  <si>
    <t>Piao700</t>
  </si>
  <si>
    <t>%Omb</t>
  </si>
  <si>
    <t>Aref470</t>
  </si>
  <si>
    <t>Aref480</t>
  </si>
  <si>
    <t>Aref520</t>
  </si>
  <si>
    <t>Aref530</t>
  </si>
  <si>
    <t>Aref570</t>
  </si>
  <si>
    <t>Aref580</t>
  </si>
  <si>
    <t>Aref610</t>
  </si>
  <si>
    <t>Aref700</t>
  </si>
  <si>
    <t xml:space="preserve">Convert spectral reflectance to absorption, assuming constant reduced scattering at 1. </t>
  </si>
  <si>
    <t>Find absorption at isosbestic wavelengths</t>
  </si>
  <si>
    <t xml:space="preserve">Convert spectral reflectance of colorimeter to reflex attenuance, Aref </t>
  </si>
  <si>
    <t>100-(y+z)</t>
  </si>
  <si>
    <t>Wavelength (nm)</t>
  </si>
  <si>
    <t>Reflection (%),</t>
  </si>
  <si>
    <t>Piao, D., Ramanathan, R., Denzer, M. L., Pfeiffer, M. &amp; Mafi, G., (2025) “Modified Krzywicki’s Equations to Quantify Myoglobin Forms on Meat Surfaces”, Meat and Muscle Biology 9(1): 18338, 1-27. doi: https://doi.org/10.22175/mmb.18338</t>
  </si>
  <si>
    <t>Contact information:</t>
  </si>
  <si>
    <t>Daqing (Daching) Piao, PHD</t>
  </si>
  <si>
    <t>Professor, School of Electrical and Computer Enginering, Oklahoma State University, Stillwater, OK, 74078, USA</t>
  </si>
  <si>
    <t>daqing.piao@okstate.edu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</si>
</sst>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qing.piao@ok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C929-E0AC-42E9-83B4-3CBF14D9FCEC}">
  <dimension ref="A1:BI6"/>
  <sheetViews>
    <sheetView tabSelected="1" topLeftCell="AA1" zoomScale="110" zoomScaleNormal="110" workbookViewId="0">
      <selection activeCell="BA17" sqref="BA17"/>
    </sheetView>
  </sheetViews>
  <sheetFormatPr defaultRowHeight="14.5" x14ac:dyDescent="0.35"/>
  <cols>
    <col min="1" max="1" width="15.90625" customWidth="1"/>
    <col min="33" max="33" width="8.54296875" customWidth="1"/>
    <col min="42" max="42" width="4.6328125" customWidth="1"/>
    <col min="51" max="51" width="5.26953125" customWidth="1"/>
    <col min="52" max="52" width="11.1796875" customWidth="1"/>
    <col min="53" max="53" width="10.81640625" customWidth="1"/>
    <col min="54" max="54" width="10.54296875" customWidth="1"/>
    <col min="55" max="55" width="9.81640625" customWidth="1"/>
    <col min="56" max="56" width="11.81640625" customWidth="1"/>
    <col min="57" max="57" width="4.08984375" customWidth="1"/>
  </cols>
  <sheetData>
    <row r="1" spans="1:61" x14ac:dyDescent="0.35">
      <c r="AH1" t="s">
        <v>28</v>
      </c>
      <c r="AQ1" s="10" t="s">
        <v>26</v>
      </c>
      <c r="AR1" s="10"/>
      <c r="AS1" s="10"/>
      <c r="AT1" s="10"/>
      <c r="AU1" s="10"/>
      <c r="AV1" s="10"/>
      <c r="AW1" s="10"/>
      <c r="AX1" s="10"/>
      <c r="AY1" s="10"/>
      <c r="AZ1" s="10" t="s">
        <v>27</v>
      </c>
      <c r="BA1" s="10"/>
      <c r="BB1" s="10"/>
      <c r="BC1" s="10"/>
      <c r="BD1" s="10"/>
      <c r="BE1" s="10"/>
      <c r="BF1" s="10"/>
      <c r="BG1" s="10"/>
      <c r="BH1" s="10"/>
    </row>
    <row r="2" spans="1:61" x14ac:dyDescent="0.35"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 t="s">
        <v>29</v>
      </c>
      <c r="BG2" s="10" t="s">
        <v>2</v>
      </c>
      <c r="BH2" s="10" t="s">
        <v>3</v>
      </c>
    </row>
    <row r="3" spans="1:61" ht="15.5" x14ac:dyDescent="0.35">
      <c r="A3" t="s">
        <v>30</v>
      </c>
      <c r="B3" s="1">
        <v>400</v>
      </c>
      <c r="C3" s="1">
        <v>410</v>
      </c>
      <c r="D3" s="1">
        <v>420</v>
      </c>
      <c r="E3" s="1">
        <v>430</v>
      </c>
      <c r="F3" s="1">
        <v>440</v>
      </c>
      <c r="G3" s="1">
        <v>450</v>
      </c>
      <c r="H3" s="1">
        <v>460</v>
      </c>
      <c r="I3" s="1">
        <v>470</v>
      </c>
      <c r="J3" s="1">
        <v>480</v>
      </c>
      <c r="K3" s="1">
        <v>490</v>
      </c>
      <c r="L3" s="1">
        <v>500</v>
      </c>
      <c r="M3" s="1">
        <v>510</v>
      </c>
      <c r="N3" s="1">
        <v>520</v>
      </c>
      <c r="O3" s="1">
        <v>530</v>
      </c>
      <c r="P3" s="1">
        <v>540</v>
      </c>
      <c r="Q3" s="1">
        <v>550</v>
      </c>
      <c r="R3" s="1">
        <v>560</v>
      </c>
      <c r="S3" s="1">
        <v>570</v>
      </c>
      <c r="T3" s="1">
        <v>580</v>
      </c>
      <c r="U3" s="1">
        <v>590</v>
      </c>
      <c r="V3" s="1">
        <v>600</v>
      </c>
      <c r="W3" s="1">
        <v>610</v>
      </c>
      <c r="X3" s="1">
        <v>620</v>
      </c>
      <c r="Y3" s="1">
        <v>630</v>
      </c>
      <c r="Z3" s="1">
        <v>640</v>
      </c>
      <c r="AA3" s="1">
        <v>650</v>
      </c>
      <c r="AB3" s="1">
        <v>660</v>
      </c>
      <c r="AC3" s="1">
        <v>670</v>
      </c>
      <c r="AD3" s="1">
        <v>680</v>
      </c>
      <c r="AE3" s="1">
        <v>690</v>
      </c>
      <c r="AF3" s="1">
        <v>700</v>
      </c>
      <c r="AH3" t="s">
        <v>18</v>
      </c>
      <c r="AI3" t="s">
        <v>19</v>
      </c>
      <c r="AJ3" t="s">
        <v>20</v>
      </c>
      <c r="AK3" t="s">
        <v>21</v>
      </c>
      <c r="AL3" t="s">
        <v>22</v>
      </c>
      <c r="AM3" t="s">
        <v>23</v>
      </c>
      <c r="AN3" t="s">
        <v>24</v>
      </c>
      <c r="AO3" t="s">
        <v>25</v>
      </c>
      <c r="AQ3" s="2" t="s">
        <v>4</v>
      </c>
      <c r="AR3" s="2" t="s">
        <v>5</v>
      </c>
      <c r="AS3" s="2" t="s">
        <v>6</v>
      </c>
      <c r="AT3" s="2" t="s">
        <v>7</v>
      </c>
      <c r="AU3" s="2" t="s">
        <v>8</v>
      </c>
      <c r="AV3" s="2" t="s">
        <v>9</v>
      </c>
      <c r="AW3" s="2" t="s">
        <v>10</v>
      </c>
      <c r="AX3" s="2" t="s">
        <v>11</v>
      </c>
      <c r="AY3" s="2"/>
      <c r="AZ3" s="3" t="s">
        <v>12</v>
      </c>
      <c r="BA3" s="3" t="s">
        <v>13</v>
      </c>
      <c r="BB3" s="3" t="s">
        <v>14</v>
      </c>
      <c r="BC3" s="3" t="s">
        <v>15</v>
      </c>
      <c r="BD3" s="3" t="s">
        <v>16</v>
      </c>
      <c r="BE3" s="2"/>
      <c r="BF3" s="4" t="s">
        <v>17</v>
      </c>
      <c r="BG3" s="6" t="s">
        <v>0</v>
      </c>
      <c r="BH3" s="8" t="s">
        <v>1</v>
      </c>
      <c r="BI3" s="3"/>
    </row>
    <row r="4" spans="1:61" x14ac:dyDescent="0.35">
      <c r="A4" t="s">
        <v>31</v>
      </c>
      <c r="B4">
        <v>1.46</v>
      </c>
      <c r="C4">
        <v>0.84</v>
      </c>
      <c r="D4">
        <v>1.23</v>
      </c>
      <c r="E4">
        <v>1.79</v>
      </c>
      <c r="F4">
        <v>3.17</v>
      </c>
      <c r="G4">
        <v>4.7300000000000004</v>
      </c>
      <c r="H4">
        <v>6.29</v>
      </c>
      <c r="I4">
        <v>7.67</v>
      </c>
      <c r="J4">
        <v>8.6199999999999992</v>
      </c>
      <c r="K4">
        <v>9.25</v>
      </c>
      <c r="L4">
        <v>9.4</v>
      </c>
      <c r="M4">
        <v>9.4700000000000006</v>
      </c>
      <c r="N4">
        <v>8.5399999999999991</v>
      </c>
      <c r="O4">
        <v>6.63</v>
      </c>
      <c r="P4">
        <v>5.28</v>
      </c>
      <c r="Q4">
        <v>5.78</v>
      </c>
      <c r="R4">
        <v>7.3</v>
      </c>
      <c r="S4">
        <v>6.26</v>
      </c>
      <c r="T4">
        <v>5.52</v>
      </c>
      <c r="U4">
        <v>10.27</v>
      </c>
      <c r="V4">
        <v>18.14</v>
      </c>
      <c r="W4">
        <v>22.1</v>
      </c>
      <c r="X4">
        <v>22.81</v>
      </c>
      <c r="Y4">
        <v>22.51</v>
      </c>
      <c r="Z4">
        <v>22.98</v>
      </c>
      <c r="AA4">
        <v>26.4</v>
      </c>
      <c r="AB4">
        <v>32.409999999999997</v>
      </c>
      <c r="AC4">
        <v>38.11</v>
      </c>
      <c r="AD4">
        <v>40.9</v>
      </c>
      <c r="AE4">
        <v>42.66</v>
      </c>
      <c r="AF4">
        <v>43.27</v>
      </c>
      <c r="AH4">
        <f>LOG(100/I4)</f>
        <v>1.115204636051019</v>
      </c>
      <c r="AI4">
        <f>LOG(100/J4)</f>
        <v>1.0644927341752872</v>
      </c>
      <c r="AJ4">
        <f>LOG(100/N4)</f>
        <v>1.0685421293109949</v>
      </c>
      <c r="AK4">
        <f>LOG(100/O4)</f>
        <v>1.1784864715952268</v>
      </c>
      <c r="AL4">
        <f>LOG(100/S4)</f>
        <v>1.2034256667895704</v>
      </c>
      <c r="AM4">
        <f>LOG(100/T4)</f>
        <v>1.258060922270801</v>
      </c>
      <c r="AN4">
        <f>LOG(100/W4)</f>
        <v>0.65560772631488928</v>
      </c>
      <c r="AO4">
        <f>LOG(100/AF4)</f>
        <v>0.36381310480127566</v>
      </c>
      <c r="AQ4">
        <f>0.25*(1/(6.28*I4/100)^2+0.16)^(1/2.2)-0.11875</f>
        <v>0.37503729310916045</v>
      </c>
      <c r="AR4">
        <f>0.25*(1/(6.28*J4/100)^2+0.16)^(1/2.2)-0.11875</f>
        <v>0.32720209913096876</v>
      </c>
      <c r="AS4">
        <f>0.25*(1/(6.28*N4/100)^2+0.16)^(1/2.2)-0.11875</f>
        <v>0.33082905207553615</v>
      </c>
      <c r="AT4">
        <f>0.25*(1/(6.28*O4/100)^2+0.16)^(1/2.2)-0.11875</f>
        <v>0.44265267535556641</v>
      </c>
      <c r="AU4">
        <f>0.25*(1/(6.28*S4/100)^2+0.16)^(1/2.2)-0.11875</f>
        <v>0.47195080804392886</v>
      </c>
      <c r="AV4">
        <f>0.25*(1/(6.28*T4/100)^2+0.16)^(1/2.2)-0.11875</f>
        <v>0.54190307063023579</v>
      </c>
      <c r="AW4">
        <f>0.25*(1/(6.28*W4/100)^2+0.16)^(1/2.2)-0.11875</f>
        <v>9.0932377702466316E-2</v>
      </c>
      <c r="AX4">
        <f>0.25*(1/(6.28*AF4/100)^2+0.16)^(1/2.2)-0.11875</f>
        <v>2.4876935338993655E-2</v>
      </c>
      <c r="AZ4">
        <f>0.6*AQ4+0.4*AR4</f>
        <v>0.35590321551788373</v>
      </c>
      <c r="BA4">
        <f>0.5*AS4+0.5*AT4</f>
        <v>0.38674086371555128</v>
      </c>
      <c r="BB4">
        <f>0.8*AU4+0.2*AV4</f>
        <v>0.48594126056119025</v>
      </c>
      <c r="BC4">
        <f>AW4</f>
        <v>9.0932377702466316E-2</v>
      </c>
      <c r="BD4">
        <f>AX4</f>
        <v>2.4876935338993655E-2</v>
      </c>
      <c r="BF4" s="5">
        <f>100-(BG4+BH4)</f>
        <v>67.212759062169567</v>
      </c>
      <c r="BG4" s="7">
        <f>2.375*(1-(AZ4-BD4*0)/(BA4-BD4*0))*100</f>
        <v>18.937593965588341</v>
      </c>
      <c r="BH4" s="9">
        <f>(1.395-(BB4-BD4*0)/(BA4-BD4*0))*100</f>
        <v>13.849646972242091</v>
      </c>
    </row>
    <row r="5" spans="1:61" x14ac:dyDescent="0.35">
      <c r="A5" t="s">
        <v>31</v>
      </c>
      <c r="B5">
        <v>3.06</v>
      </c>
      <c r="C5">
        <v>2.67</v>
      </c>
      <c r="D5">
        <v>2.62</v>
      </c>
      <c r="E5">
        <v>2.93</v>
      </c>
      <c r="F5">
        <v>3.91</v>
      </c>
      <c r="G5">
        <v>5.0999999999999996</v>
      </c>
      <c r="H5">
        <v>6.35</v>
      </c>
      <c r="I5">
        <v>7.57</v>
      </c>
      <c r="J5">
        <v>8.74</v>
      </c>
      <c r="K5">
        <v>9.59</v>
      </c>
      <c r="L5">
        <v>10.11</v>
      </c>
      <c r="M5">
        <v>10.1</v>
      </c>
      <c r="N5">
        <v>8.81</v>
      </c>
      <c r="O5">
        <v>6.59</v>
      </c>
      <c r="P5">
        <v>5.25</v>
      </c>
      <c r="Q5">
        <v>5.5</v>
      </c>
      <c r="R5">
        <v>6.57</v>
      </c>
      <c r="S5">
        <v>5.89</v>
      </c>
      <c r="T5">
        <v>5.04</v>
      </c>
      <c r="U5">
        <v>8.58</v>
      </c>
      <c r="V5">
        <v>17.97</v>
      </c>
      <c r="W5">
        <v>25.13</v>
      </c>
      <c r="X5">
        <v>27.2</v>
      </c>
      <c r="Y5">
        <v>28.94</v>
      </c>
      <c r="Z5">
        <v>30.72</v>
      </c>
      <c r="AA5">
        <v>31.9</v>
      </c>
      <c r="AB5">
        <v>32.58</v>
      </c>
      <c r="AC5">
        <v>33.83</v>
      </c>
      <c r="AD5">
        <v>34.24</v>
      </c>
      <c r="AE5">
        <v>34.93</v>
      </c>
      <c r="AF5">
        <v>35.619999999999997</v>
      </c>
      <c r="AH5">
        <f t="shared" ref="AH5:AH6" si="0">LOG(100/I5)</f>
        <v>1.1209041204999273</v>
      </c>
      <c r="AI5">
        <f t="shared" ref="AI5:AI6" si="1">LOG(100/J5)</f>
        <v>1.058488567365597</v>
      </c>
      <c r="AJ5">
        <f t="shared" ref="AJ5:AJ6" si="2">LOG(100/N5)</f>
        <v>1.0550240915879521</v>
      </c>
      <c r="AK5">
        <f t="shared" ref="AK5:AK6" si="3">LOG(100/O5)</f>
        <v>1.1811145854059901</v>
      </c>
      <c r="AL5">
        <f t="shared" ref="AL5:AL6" si="4">LOG(100/S5)</f>
        <v>1.2298847052128985</v>
      </c>
      <c r="AM5">
        <f t="shared" ref="AM5:AM6" si="5">LOG(100/T5)</f>
        <v>1.2975694635544748</v>
      </c>
      <c r="AN5">
        <f t="shared" ref="AN5:AN6" si="6">LOG(100/W5)</f>
        <v>0.59980751140742405</v>
      </c>
      <c r="AO5">
        <f t="shared" ref="AO5:AO6" si="7">LOG(100/AF5)</f>
        <v>0.44830608487277535</v>
      </c>
      <c r="AQ5">
        <f>0.25*(1/(6.28*I5/100)^2+0.16)^(1/2.2)-0.11875</f>
        <v>0.38075303360912738</v>
      </c>
      <c r="AR5">
        <f>0.25*(1/(6.28*J5/100)^2+0.16)^(1/2.2)-0.11875</f>
        <v>0.32188358727378619</v>
      </c>
      <c r="AS5">
        <f>0.25*(1/(6.28*N5/100)^2+0.16)^(1/2.2)-0.11875</f>
        <v>0.31884667505529818</v>
      </c>
      <c r="AT5">
        <f>0.25*(1/(6.28*O5/100)^2+0.16)^(1/2.2)-0.11875</f>
        <v>0.44566632798386197</v>
      </c>
      <c r="AU5">
        <f>0.25*(1/(6.28*S5/100)^2+0.16)^(1/2.2)-0.11875</f>
        <v>0.50480390511312823</v>
      </c>
      <c r="AV5">
        <f>0.25*(1/(6.28*T5/100)^2+0.16)^(1/2.2)-0.11875</f>
        <v>0.59783852355173106</v>
      </c>
      <c r="AW5">
        <f>0.25*(1/(6.28*W5/100)^2+0.16)^(1/2.2)-0.11875</f>
        <v>7.3564217547961303E-2</v>
      </c>
      <c r="AX5">
        <f>0.25*(1/(6.28*AF5/100)^2+0.16)^(1/2.2)-0.11875</f>
        <v>3.8349286369673191E-2</v>
      </c>
      <c r="AZ5">
        <f t="shared" ref="AZ5:AZ6" si="8">0.6*AQ5+0.4*AR5</f>
        <v>0.3572052550749909</v>
      </c>
      <c r="BA5">
        <f t="shared" ref="BA5:BA6" si="9">0.5*AS5+0.5*AT5</f>
        <v>0.38225650151958007</v>
      </c>
      <c r="BB5">
        <f t="shared" ref="BB5:BB6" si="10">0.8*AU5+0.2*AV5</f>
        <v>0.52341082880084877</v>
      </c>
      <c r="BC5">
        <f t="shared" ref="BC5:BC6" si="11">AW5</f>
        <v>7.3564217547961303E-2</v>
      </c>
      <c r="BD5">
        <f t="shared" ref="BD5:BD6" si="12">AX5</f>
        <v>3.8349286369673191E-2</v>
      </c>
      <c r="BF5" s="5">
        <f t="shared" ref="BF5:BF6" si="13">100-(BG5+BH5)</f>
        <v>81.861995584314911</v>
      </c>
      <c r="BG5" s="7">
        <f>2.375*(1-(AZ5-BD5*0)/(BA5-BD5*0))*100</f>
        <v>15.564603890158221</v>
      </c>
      <c r="BH5" s="9">
        <f>(1.395-(BB5-BD5*0)/(BA5-BD5*0))*100</f>
        <v>2.5734005255268588</v>
      </c>
    </row>
    <row r="6" spans="1:61" x14ac:dyDescent="0.35">
      <c r="A6" t="s">
        <v>31</v>
      </c>
      <c r="B6">
        <v>2.14</v>
      </c>
      <c r="C6">
        <v>1.88</v>
      </c>
      <c r="D6">
        <v>1.82</v>
      </c>
      <c r="E6">
        <v>2.0499999999999998</v>
      </c>
      <c r="F6">
        <v>2.83</v>
      </c>
      <c r="G6">
        <v>3.91</v>
      </c>
      <c r="H6">
        <v>5.13</v>
      </c>
      <c r="I6">
        <v>6.37</v>
      </c>
      <c r="J6">
        <v>7.59</v>
      </c>
      <c r="K6">
        <v>8.4700000000000006</v>
      </c>
      <c r="L6">
        <v>9</v>
      </c>
      <c r="M6">
        <v>8.98</v>
      </c>
      <c r="N6">
        <v>7.63</v>
      </c>
      <c r="O6">
        <v>5.39</v>
      </c>
      <c r="P6">
        <v>4.0599999999999996</v>
      </c>
      <c r="Q6">
        <v>4.28</v>
      </c>
      <c r="R6">
        <v>5.26</v>
      </c>
      <c r="S6">
        <v>4.6399999999999997</v>
      </c>
      <c r="T6">
        <v>3.93</v>
      </c>
      <c r="U6">
        <v>7.54</v>
      </c>
      <c r="V6">
        <v>17.100000000000001</v>
      </c>
      <c r="W6">
        <v>24.73</v>
      </c>
      <c r="X6">
        <v>27.23</v>
      </c>
      <c r="Y6">
        <v>28.99</v>
      </c>
      <c r="Z6">
        <v>30.78</v>
      </c>
      <c r="AA6">
        <v>32.11</v>
      </c>
      <c r="AB6">
        <v>32.840000000000003</v>
      </c>
      <c r="AC6">
        <v>34.18</v>
      </c>
      <c r="AD6">
        <v>34.520000000000003</v>
      </c>
      <c r="AE6">
        <v>35.26</v>
      </c>
      <c r="AF6">
        <v>36.049999999999997</v>
      </c>
      <c r="AH6">
        <f t="shared" si="0"/>
        <v>1.1958605676646497</v>
      </c>
      <c r="AI6">
        <f t="shared" si="1"/>
        <v>1.1197582241045196</v>
      </c>
      <c r="AJ6">
        <f t="shared" si="2"/>
        <v>1.1174754620451195</v>
      </c>
      <c r="AK6">
        <f t="shared" si="3"/>
        <v>1.2684112348132612</v>
      </c>
      <c r="AL6">
        <f t="shared" si="4"/>
        <v>1.3334820194451191</v>
      </c>
      <c r="AM6">
        <f t="shared" si="5"/>
        <v>1.4056074496245732</v>
      </c>
      <c r="AN6">
        <f t="shared" si="6"/>
        <v>0.60677588363870272</v>
      </c>
      <c r="AO6">
        <f t="shared" si="7"/>
        <v>0.44309473094455215</v>
      </c>
      <c r="AQ6">
        <f>0.25*(1/(6.28*I6/100)^2+0.16)^(1/2.2)-0.11875</f>
        <v>0.46289635902060056</v>
      </c>
      <c r="AR6">
        <f>0.25*(1/(6.28*J6/100)^2+0.16)^(1/2.2)-0.11875</f>
        <v>0.37959815330541902</v>
      </c>
      <c r="AS6">
        <f>0.25*(1/(6.28*N6/100)^2+0.16)^(1/2.2)-0.11875</f>
        <v>0.37730608048277414</v>
      </c>
      <c r="AT6">
        <f>0.25*(1/(6.28*O6/100)^2+0.16)^(1/2.2)-0.11875</f>
        <v>0.55610336400145965</v>
      </c>
      <c r="AU6">
        <f>0.25*(1/(6.28*S6/100)^2+0.16)^(1/2.2)-0.11875</f>
        <v>0.65293905894491</v>
      </c>
      <c r="AV6">
        <f>0.25*(1/(6.28*T6/100)^2+0.16)^(1/2.2)-0.11875</f>
        <v>0.7771544747251744</v>
      </c>
      <c r="AW6">
        <f>0.25*(1/(6.28*W6/100)^2+0.16)^(1/2.2)-0.11875</f>
        <v>7.5589816991273068E-2</v>
      </c>
      <c r="AX6">
        <f>0.25*(1/(6.28*AF6/100)^2+0.16)^(1/2.2)-0.11875</f>
        <v>3.7405459824382314E-2</v>
      </c>
      <c r="AZ6">
        <f t="shared" si="8"/>
        <v>0.42957707673452794</v>
      </c>
      <c r="BA6">
        <f t="shared" si="9"/>
        <v>0.4667047222421169</v>
      </c>
      <c r="BB6">
        <f t="shared" si="10"/>
        <v>0.67778214210096299</v>
      </c>
      <c r="BC6">
        <f t="shared" si="11"/>
        <v>7.5589816991273068E-2</v>
      </c>
      <c r="BD6">
        <f t="shared" si="12"/>
        <v>3.7405459824382314E-2</v>
      </c>
      <c r="BF6" s="5">
        <f t="shared" si="13"/>
        <v>86.833408667453924</v>
      </c>
      <c r="BG6" s="7">
        <f>2.375*(1-(AZ6-BD6*0)/(BA6-BD6*0))*100</f>
        <v>18.893778845198547</v>
      </c>
      <c r="BH6" s="9">
        <f>(1.395-(BB6-BD6*0)/(BA6-BD6*0))*100</f>
        <v>-5.7271875126524652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55D5-862E-4678-A939-C66F97FC9DDA}">
  <dimension ref="A1:A6"/>
  <sheetViews>
    <sheetView workbookViewId="0">
      <selection activeCell="G47" sqref="G47"/>
    </sheetView>
  </sheetViews>
  <sheetFormatPr defaultRowHeight="14.5" x14ac:dyDescent="0.35"/>
  <sheetData>
    <row r="1" spans="1:1" x14ac:dyDescent="0.35">
      <c r="A1" t="s">
        <v>32</v>
      </c>
    </row>
    <row r="3" spans="1:1" x14ac:dyDescent="0.35">
      <c r="A3" t="s">
        <v>33</v>
      </c>
    </row>
    <row r="4" spans="1:1" x14ac:dyDescent="0.35">
      <c r="A4" t="s">
        <v>34</v>
      </c>
    </row>
    <row r="5" spans="1:1" x14ac:dyDescent="0.35">
      <c r="A5" t="s">
        <v>35</v>
      </c>
    </row>
    <row r="6" spans="1:1" x14ac:dyDescent="0.35">
      <c r="A6" s="11" t="s">
        <v>36</v>
      </c>
    </row>
  </sheetData>
  <hyperlinks>
    <hyperlink ref="A6" r:id="rId1" xr:uid="{6103F2F0-846C-42A5-9098-54983A17B3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Spectra </vt:lpstr>
      <vt:lpstr>Citation&amp;Contact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Ramanathan</dc:creator>
  <cp:lastModifiedBy>Piao, Daching</cp:lastModifiedBy>
  <dcterms:created xsi:type="dcterms:W3CDTF">2015-06-05T18:17:20Z</dcterms:created>
  <dcterms:modified xsi:type="dcterms:W3CDTF">2025-08-26T13:04:48Z</dcterms:modified>
</cp:coreProperties>
</file>